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7F90E7AF-9EE9-4878-B528-CC6163AC7444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L311" i="15"/>
  <c r="O311" i="15" s="1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P291" i="15" s="1"/>
  <c r="L291" i="15"/>
  <c r="O291" i="15" s="1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M250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L141" i="15"/>
  <c r="O141" i="15" s="1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O67" i="15"/>
  <c r="N67" i="15"/>
  <c r="M67" i="15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L47" i="15"/>
  <c r="L46" i="15"/>
  <c r="N45" i="15"/>
  <c r="M45" i="15"/>
  <c r="N42" i="15"/>
  <c r="M42" i="15"/>
  <c r="P42" i="15" s="1"/>
  <c r="L42" i="15"/>
  <c r="O42" i="15" s="1"/>
  <c r="P36" i="15"/>
  <c r="O36" i="15"/>
  <c r="P35" i="15"/>
  <c r="O35" i="15"/>
  <c r="M34" i="15"/>
  <c r="P34" i="15" s="1"/>
  <c r="M33" i="15"/>
  <c r="P33" i="15" s="1"/>
  <c r="P32" i="15"/>
  <c r="M32" i="15"/>
  <c r="M30" i="15" s="1"/>
  <c r="P30" i="15" s="1"/>
  <c r="P31" i="15"/>
  <c r="M31" i="15"/>
  <c r="M29" i="15"/>
  <c r="P25" i="15"/>
  <c r="N25" i="15"/>
  <c r="M25" i="15"/>
  <c r="L25" i="15"/>
  <c r="O25" i="15" s="1"/>
  <c r="P24" i="15"/>
  <c r="N24" i="15"/>
  <c r="M24" i="15"/>
  <c r="P23" i="15"/>
  <c r="N23" i="15"/>
  <c r="M23" i="15"/>
  <c r="N21" i="15"/>
  <c r="M21" i="15"/>
  <c r="P21" i="15" s="1"/>
  <c r="L21" i="15"/>
  <c r="P19" i="15"/>
  <c r="M19" i="15"/>
  <c r="N15" i="15"/>
  <c r="M15" i="15"/>
  <c r="P15" i="15" s="1"/>
  <c r="M14" i="15"/>
  <c r="P14" i="15" s="1"/>
  <c r="M13" i="15"/>
  <c r="P13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K474" i="14" s="1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O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L124" i="14"/>
  <c r="L123" i="14"/>
  <c r="N122" i="14"/>
  <c r="M122" i="14"/>
  <c r="O121" i="14"/>
  <c r="N119" i="14"/>
  <c r="M119" i="14"/>
  <c r="P119" i="14" s="1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P67" i="14"/>
  <c r="N67" i="14"/>
  <c r="M67" i="14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O49" i="14" s="1"/>
  <c r="L47" i="14"/>
  <c r="L46" i="14"/>
  <c r="N45" i="14"/>
  <c r="M45" i="14"/>
  <c r="M43" i="14" s="1"/>
  <c r="N42" i="14"/>
  <c r="M42" i="14"/>
  <c r="P42" i="14" s="1"/>
  <c r="L42" i="14"/>
  <c r="P36" i="14"/>
  <c r="O36" i="14"/>
  <c r="P35" i="14"/>
  <c r="O35" i="14"/>
  <c r="M34" i="14"/>
  <c r="P34" i="14" s="1"/>
  <c r="M33" i="14"/>
  <c r="P33" i="14" s="1"/>
  <c r="M32" i="14"/>
  <c r="P32" i="14" s="1"/>
  <c r="P31" i="14"/>
  <c r="M31" i="14"/>
  <c r="M29" i="14" s="1"/>
  <c r="P29" i="14" s="1"/>
  <c r="N25" i="14"/>
  <c r="M25" i="14"/>
  <c r="P25" i="14" s="1"/>
  <c r="L25" i="14"/>
  <c r="O25" i="14" s="1"/>
  <c r="P24" i="14"/>
  <c r="N24" i="14"/>
  <c r="M24" i="14"/>
  <c r="P23" i="14"/>
  <c r="N23" i="14"/>
  <c r="M23" i="14"/>
  <c r="O21" i="14"/>
  <c r="N21" i="14"/>
  <c r="M21" i="14"/>
  <c r="L21" i="14"/>
  <c r="N19" i="14"/>
  <c r="L19" i="14"/>
  <c r="O19" i="14" s="1"/>
  <c r="P15" i="14"/>
  <c r="O15" i="14"/>
  <c r="N15" i="14"/>
  <c r="M15" i="14"/>
  <c r="L15" i="14"/>
  <c r="M14" i="14"/>
  <c r="P14" i="14" s="1"/>
  <c r="M13" i="14"/>
  <c r="P13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K665" i="13"/>
  <c r="J665" i="13"/>
  <c r="I665" i="13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1" i="13" s="1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O291" i="13"/>
  <c r="N291" i="13"/>
  <c r="M291" i="13"/>
  <c r="P291" i="13" s="1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P272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O253" i="13"/>
  <c r="P251" i="13"/>
  <c r="O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M220" i="13" s="1"/>
  <c r="O223" i="13"/>
  <c r="O221" i="13"/>
  <c r="N221" i="13"/>
  <c r="M221" i="13"/>
  <c r="P221" i="13" s="1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P141" i="13" s="1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L124" i="13"/>
  <c r="L123" i="13"/>
  <c r="N122" i="13"/>
  <c r="M122" i="13"/>
  <c r="O121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K111" i="13"/>
  <c r="J111" i="13"/>
  <c r="I111" i="13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P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P54" i="13"/>
  <c r="N54" i="13"/>
  <c r="M54" i="13"/>
  <c r="L54" i="13"/>
  <c r="N49" i="13"/>
  <c r="L49" i="13"/>
  <c r="O49" i="13" s="1"/>
  <c r="L47" i="13"/>
  <c r="L46" i="13"/>
  <c r="N45" i="13"/>
  <c r="M45" i="13"/>
  <c r="M43" i="13" s="1"/>
  <c r="N42" i="13"/>
  <c r="M42" i="13"/>
  <c r="L42" i="13"/>
  <c r="O42" i="13" s="1"/>
  <c r="P36" i="13"/>
  <c r="O36" i="13"/>
  <c r="P35" i="13"/>
  <c r="O35" i="13"/>
  <c r="M34" i="13"/>
  <c r="M33" i="13"/>
  <c r="P33" i="13" s="1"/>
  <c r="P32" i="13"/>
  <c r="M32" i="13"/>
  <c r="M30" i="13" s="1"/>
  <c r="P30" i="13" s="1"/>
  <c r="P31" i="13"/>
  <c r="M31" i="13"/>
  <c r="M29" i="13"/>
  <c r="P29" i="13" s="1"/>
  <c r="N25" i="13"/>
  <c r="M25" i="13"/>
  <c r="P25" i="13" s="1"/>
  <c r="L25" i="13"/>
  <c r="P24" i="13"/>
  <c r="N24" i="13"/>
  <c r="M24" i="13"/>
  <c r="P23" i="13"/>
  <c r="N23" i="13"/>
  <c r="M23" i="13"/>
  <c r="N21" i="13"/>
  <c r="M21" i="13"/>
  <c r="L21" i="13"/>
  <c r="O21" i="13" s="1"/>
  <c r="L19" i="13"/>
  <c r="N15" i="13"/>
  <c r="M15" i="13"/>
  <c r="P15" i="13" s="1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L296" i="12"/>
  <c r="L295" i="12"/>
  <c r="N294" i="12"/>
  <c r="M294" i="12"/>
  <c r="P294" i="12" s="1"/>
  <c r="O293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L226" i="12"/>
  <c r="L225" i="12"/>
  <c r="N224" i="12"/>
  <c r="M224" i="12"/>
  <c r="O223" i="12"/>
  <c r="N221" i="12"/>
  <c r="M221" i="12"/>
  <c r="P221" i="12" s="1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P67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L59" i="12"/>
  <c r="L58" i="12"/>
  <c r="N57" i="12"/>
  <c r="M57" i="12"/>
  <c r="O54" i="12"/>
  <c r="N54" i="12"/>
  <c r="M54" i="12"/>
  <c r="P54" i="12" s="1"/>
  <c r="L54" i="12"/>
  <c r="N49" i="12"/>
  <c r="L49" i="12"/>
  <c r="M49" i="12" s="1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M32" i="12"/>
  <c r="M31" i="12"/>
  <c r="P31" i="12" s="1"/>
  <c r="N25" i="12"/>
  <c r="M25" i="12"/>
  <c r="L25" i="12"/>
  <c r="O25" i="12" s="1"/>
  <c r="N24" i="12"/>
  <c r="M24" i="12"/>
  <c r="P24" i="12" s="1"/>
  <c r="P23" i="12"/>
  <c r="N23" i="12"/>
  <c r="M23" i="12"/>
  <c r="P21" i="12"/>
  <c r="O21" i="12"/>
  <c r="N21" i="12"/>
  <c r="N19" i="12" s="1"/>
  <c r="M21" i="12"/>
  <c r="L21" i="12"/>
  <c r="L19" i="12"/>
  <c r="O19" i="12" s="1"/>
  <c r="O15" i="12"/>
  <c r="N15" i="12"/>
  <c r="L15" i="12"/>
  <c r="M14" i="12"/>
  <c r="P14" i="12" s="1"/>
  <c r="M13" i="12"/>
  <c r="P13" i="12" s="1"/>
  <c r="M11" i="12"/>
  <c r="P11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O313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L277" i="11"/>
  <c r="L276" i="11"/>
  <c r="N275" i="11"/>
  <c r="M275" i="11"/>
  <c r="P275" i="11" s="1"/>
  <c r="O274" i="11"/>
  <c r="N272" i="11"/>
  <c r="M272" i="1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L256" i="11"/>
  <c r="L255" i="11"/>
  <c r="N254" i="11"/>
  <c r="M254" i="11"/>
  <c r="P254" i="11" s="1"/>
  <c r="O253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L47" i="11"/>
  <c r="L46" i="11"/>
  <c r="N45" i="11"/>
  <c r="M45" i="11"/>
  <c r="P42" i="11"/>
  <c r="N42" i="11"/>
  <c r="M42" i="11"/>
  <c r="L42" i="11"/>
  <c r="O42" i="11" s="1"/>
  <c r="P36" i="11"/>
  <c r="O36" i="11"/>
  <c r="P35" i="11"/>
  <c r="O35" i="11"/>
  <c r="M34" i="11"/>
  <c r="P34" i="11" s="1"/>
  <c r="P33" i="11"/>
  <c r="M33" i="11"/>
  <c r="P32" i="11"/>
  <c r="M32" i="11"/>
  <c r="M31" i="11"/>
  <c r="P31" i="11" s="1"/>
  <c r="M30" i="11"/>
  <c r="P30" i="11" s="1"/>
  <c r="M29" i="11"/>
  <c r="P25" i="11"/>
  <c r="O25" i="11"/>
  <c r="N25" i="11"/>
  <c r="M25" i="11"/>
  <c r="L25" i="11"/>
  <c r="N24" i="11"/>
  <c r="M24" i="11"/>
  <c r="P24" i="11" s="1"/>
  <c r="N23" i="11"/>
  <c r="M23" i="11"/>
  <c r="P23" i="11" s="1"/>
  <c r="P21" i="11"/>
  <c r="N21" i="11"/>
  <c r="M21" i="11"/>
  <c r="M19" i="11" s="1"/>
  <c r="P19" i="11" s="1"/>
  <c r="L21" i="11"/>
  <c r="N19" i="11"/>
  <c r="N15" i="11"/>
  <c r="M15" i="11"/>
  <c r="P15" i="11" s="1"/>
  <c r="L15" i="11"/>
  <c r="O15" i="11" s="1"/>
  <c r="M14" i="11"/>
  <c r="P14" i="11" s="1"/>
  <c r="M11" i="11"/>
  <c r="P11" i="11" s="1"/>
  <c r="M9" i="1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J668" i="10"/>
  <c r="I668" i="10"/>
  <c r="K668" i="10" s="1"/>
  <c r="J667" i="10"/>
  <c r="J666" i="10"/>
  <c r="N665" i="10"/>
  <c r="L665" i="10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J341" i="10"/>
  <c r="I341" i="10"/>
  <c r="J340" i="10"/>
  <c r="I340" i="10"/>
  <c r="J339" i="10"/>
  <c r="I339" i="10"/>
  <c r="N337" i="10"/>
  <c r="L337" i="10"/>
  <c r="L335" i="10"/>
  <c r="L334" i="10"/>
  <c r="N333" i="10"/>
  <c r="M333" i="10"/>
  <c r="O332" i="10"/>
  <c r="P330" i="10"/>
  <c r="O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L316" i="10"/>
  <c r="L315" i="10"/>
  <c r="N314" i="10"/>
  <c r="M314" i="10"/>
  <c r="P314" i="10" s="1"/>
  <c r="O313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M290" i="10" s="1"/>
  <c r="P290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N272" i="10"/>
  <c r="M272" i="10"/>
  <c r="L272" i="10"/>
  <c r="O272" i="10" s="1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O253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L226" i="10"/>
  <c r="L225" i="10"/>
  <c r="N224" i="10"/>
  <c r="M224" i="10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P119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M49" i="10" s="1"/>
  <c r="L47" i="10"/>
  <c r="L46" i="10"/>
  <c r="N45" i="10"/>
  <c r="M45" i="10"/>
  <c r="N42" i="10"/>
  <c r="M42" i="10"/>
  <c r="P42" i="10" s="1"/>
  <c r="L42" i="10"/>
  <c r="P36" i="10"/>
  <c r="O36" i="10"/>
  <c r="P35" i="10"/>
  <c r="O35" i="10"/>
  <c r="M34" i="10"/>
  <c r="P34" i="10" s="1"/>
  <c r="M33" i="10"/>
  <c r="P33" i="10" s="1"/>
  <c r="M32" i="10"/>
  <c r="P32" i="10" s="1"/>
  <c r="P31" i="10"/>
  <c r="M31" i="10"/>
  <c r="P29" i="10"/>
  <c r="M29" i="10"/>
  <c r="N25" i="10"/>
  <c r="M25" i="10"/>
  <c r="P25" i="10" s="1"/>
  <c r="L25" i="10"/>
  <c r="O25" i="10" s="1"/>
  <c r="P24" i="10"/>
  <c r="N24" i="10"/>
  <c r="M24" i="10"/>
  <c r="P23" i="10"/>
  <c r="N23" i="10"/>
  <c r="M23" i="10"/>
  <c r="O21" i="10"/>
  <c r="N21" i="10"/>
  <c r="M21" i="10"/>
  <c r="L21" i="10"/>
  <c r="L19" i="10"/>
  <c r="O19" i="10" s="1"/>
  <c r="P15" i="10"/>
  <c r="N15" i="10"/>
  <c r="M15" i="10"/>
  <c r="M13" i="10"/>
  <c r="P13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4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K547" i="9" s="1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O533" i="9" s="1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O437" i="9" s="1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K428" i="9" s="1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N291" i="9"/>
  <c r="M291" i="9"/>
  <c r="P291" i="9" s="1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L251" i="9"/>
  <c r="O251" i="9" s="1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P141" i="9" s="1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O67" i="9"/>
  <c r="N67" i="9"/>
  <c r="M67" i="9"/>
  <c r="L67" i="9"/>
  <c r="J65" i="9"/>
  <c r="I65" i="9"/>
  <c r="J64" i="9"/>
  <c r="I64" i="9"/>
  <c r="N61" i="9"/>
  <c r="L61" i="9"/>
  <c r="L59" i="9"/>
  <c r="L58" i="9"/>
  <c r="N57" i="9"/>
  <c r="M57" i="9"/>
  <c r="P54" i="9"/>
  <c r="O54" i="9"/>
  <c r="N54" i="9"/>
  <c r="M54" i="9"/>
  <c r="L54" i="9"/>
  <c r="N49" i="9"/>
  <c r="L49" i="9"/>
  <c r="L47" i="9"/>
  <c r="L46" i="9"/>
  <c r="N45" i="9"/>
  <c r="M45" i="9"/>
  <c r="N42" i="9"/>
  <c r="M42" i="9"/>
  <c r="P42" i="9" s="1"/>
  <c r="L42" i="9"/>
  <c r="O42" i="9" s="1"/>
  <c r="P36" i="9"/>
  <c r="O36" i="9"/>
  <c r="P35" i="9"/>
  <c r="O35" i="9"/>
  <c r="M34" i="9"/>
  <c r="P34" i="9" s="1"/>
  <c r="M33" i="9"/>
  <c r="P33" i="9" s="1"/>
  <c r="M32" i="9"/>
  <c r="M31" i="9"/>
  <c r="P31" i="9" s="1"/>
  <c r="N25" i="9"/>
  <c r="M25" i="9"/>
  <c r="L25" i="9"/>
  <c r="O25" i="9" s="1"/>
  <c r="N24" i="9"/>
  <c r="M24" i="9"/>
  <c r="P24" i="9" s="1"/>
  <c r="P23" i="9"/>
  <c r="N23" i="9"/>
  <c r="M23" i="9"/>
  <c r="P21" i="9"/>
  <c r="O21" i="9"/>
  <c r="N21" i="9"/>
  <c r="N19" i="9" s="1"/>
  <c r="M21" i="9"/>
  <c r="L21" i="9"/>
  <c r="M19" i="9"/>
  <c r="L19" i="9"/>
  <c r="O19" i="9" s="1"/>
  <c r="O15" i="9"/>
  <c r="N15" i="9"/>
  <c r="L15" i="9"/>
  <c r="P14" i="9"/>
  <c r="M14" i="9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L277" i="8"/>
  <c r="L276" i="8"/>
  <c r="N275" i="8"/>
  <c r="M275" i="8"/>
  <c r="M273" i="8" s="1"/>
  <c r="O274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L256" i="8"/>
  <c r="L255" i="8"/>
  <c r="N254" i="8"/>
  <c r="M254" i="8"/>
  <c r="O253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O95" i="8"/>
  <c r="N95" i="8"/>
  <c r="M95" i="8"/>
  <c r="P95" i="8" s="1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L72" i="8"/>
  <c r="L71" i="8"/>
  <c r="N70" i="8"/>
  <c r="M70" i="8"/>
  <c r="O69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M53" i="8" s="1"/>
  <c r="O54" i="8"/>
  <c r="N54" i="8"/>
  <c r="M54" i="8"/>
  <c r="P54" i="8" s="1"/>
  <c r="L54" i="8"/>
  <c r="N49" i="8"/>
  <c r="L49" i="8"/>
  <c r="O49" i="8" s="1"/>
  <c r="L47" i="8"/>
  <c r="L46" i="8"/>
  <c r="N45" i="8"/>
  <c r="M45" i="8"/>
  <c r="P42" i="8"/>
  <c r="O42" i="8"/>
  <c r="N42" i="8"/>
  <c r="M42" i="8"/>
  <c r="L42" i="8"/>
  <c r="P36" i="8"/>
  <c r="O36" i="8"/>
  <c r="P35" i="8"/>
  <c r="O35" i="8"/>
  <c r="P34" i="8"/>
  <c r="M34" i="8"/>
  <c r="M33" i="8"/>
  <c r="P33" i="8" s="1"/>
  <c r="M32" i="8"/>
  <c r="P32" i="8" s="1"/>
  <c r="M31" i="8"/>
  <c r="N25" i="8"/>
  <c r="M25" i="8"/>
  <c r="P25" i="8" s="1"/>
  <c r="L25" i="8"/>
  <c r="O25" i="8" s="1"/>
  <c r="N24" i="8"/>
  <c r="M24" i="8"/>
  <c r="N23" i="8"/>
  <c r="M23" i="8"/>
  <c r="P23" i="8" s="1"/>
  <c r="P21" i="8"/>
  <c r="O21" i="8"/>
  <c r="N21" i="8"/>
  <c r="M21" i="8"/>
  <c r="L21" i="8"/>
  <c r="M19" i="8"/>
  <c r="P19" i="8" s="1"/>
  <c r="L19" i="8"/>
  <c r="O19" i="8" s="1"/>
  <c r="O15" i="8"/>
  <c r="L15" i="8"/>
  <c r="M13" i="8"/>
  <c r="P13" i="8" s="1"/>
  <c r="M11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1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N566" i="7"/>
  <c r="L566" i="7"/>
  <c r="N565" i="7"/>
  <c r="L565" i="7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P251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M220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P141" i="7" s="1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L124" i="7"/>
  <c r="L123" i="7"/>
  <c r="N122" i="7"/>
  <c r="M122" i="7"/>
  <c r="P122" i="7" s="1"/>
  <c r="O121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L100" i="7"/>
  <c r="L99" i="7"/>
  <c r="N98" i="7"/>
  <c r="M98" i="7"/>
  <c r="M96" i="7" s="1"/>
  <c r="P96" i="7" s="1"/>
  <c r="O97" i="7"/>
  <c r="P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P70" i="7" s="1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P54" i="7" s="1"/>
  <c r="L54" i="7"/>
  <c r="N49" i="7"/>
  <c r="L49" i="7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P34" i="7"/>
  <c r="M34" i="7"/>
  <c r="M33" i="7"/>
  <c r="P33" i="7" s="1"/>
  <c r="M32" i="7"/>
  <c r="P32" i="7" s="1"/>
  <c r="M31" i="7"/>
  <c r="N25" i="7"/>
  <c r="N15" i="7" s="1"/>
  <c r="M25" i="7"/>
  <c r="P25" i="7" s="1"/>
  <c r="L25" i="7"/>
  <c r="O25" i="7" s="1"/>
  <c r="N24" i="7"/>
  <c r="M24" i="7"/>
  <c r="N23" i="7"/>
  <c r="M23" i="7"/>
  <c r="P23" i="7" s="1"/>
  <c r="P21" i="7"/>
  <c r="N21" i="7"/>
  <c r="M21" i="7"/>
  <c r="M19" i="7" s="1"/>
  <c r="P19" i="7" s="1"/>
  <c r="L21" i="7"/>
  <c r="O21" i="7" s="1"/>
  <c r="N19" i="7"/>
  <c r="L19" i="7"/>
  <c r="O15" i="7"/>
  <c r="M15" i="7"/>
  <c r="P15" i="7" s="1"/>
  <c r="L15" i="7"/>
  <c r="M13" i="7"/>
  <c r="P13" i="7" s="1"/>
  <c r="M11" i="7"/>
  <c r="J677" i="6"/>
  <c r="J676" i="6"/>
  <c r="J675" i="6"/>
  <c r="J674" i="6"/>
  <c r="J673" i="6"/>
  <c r="J672" i="6"/>
  <c r="N671" i="6"/>
  <c r="L671" i="6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O665" i="6" s="1"/>
  <c r="J665" i="6"/>
  <c r="I665" i="6"/>
  <c r="K665" i="6" s="1"/>
  <c r="J663" i="6"/>
  <c r="I663" i="6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J505" i="6"/>
  <c r="I505" i="6"/>
  <c r="K505" i="6" s="1"/>
  <c r="J504" i="6"/>
  <c r="I504" i="6"/>
  <c r="K504" i="6" s="1"/>
  <c r="J503" i="6"/>
  <c r="I503" i="6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P275" i="6" s="1"/>
  <c r="O274" i="6"/>
  <c r="O272" i="6"/>
  <c r="N272" i="6"/>
  <c r="M272" i="6"/>
  <c r="P272" i="6" s="1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N251" i="6"/>
  <c r="M251" i="6"/>
  <c r="L251" i="6"/>
  <c r="O251" i="6" s="1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P120" i="6" s="1"/>
  <c r="O121" i="6"/>
  <c r="P119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P67" i="6" s="1"/>
  <c r="L67" i="6"/>
  <c r="O67" i="6" s="1"/>
  <c r="J65" i="6"/>
  <c r="I65" i="6"/>
  <c r="K65" i="6" s="1"/>
  <c r="J64" i="6"/>
  <c r="I64" i="6"/>
  <c r="K64" i="6" s="1"/>
  <c r="N61" i="6"/>
  <c r="L61" i="6"/>
  <c r="L59" i="6"/>
  <c r="L58" i="6"/>
  <c r="N57" i="6"/>
  <c r="M57" i="6"/>
  <c r="O54" i="6"/>
  <c r="N54" i="6"/>
  <c r="M54" i="6"/>
  <c r="P54" i="6" s="1"/>
  <c r="L54" i="6"/>
  <c r="N49" i="6"/>
  <c r="L49" i="6"/>
  <c r="M49" i="6" s="1"/>
  <c r="L47" i="6"/>
  <c r="L46" i="6"/>
  <c r="N45" i="6"/>
  <c r="M45" i="6"/>
  <c r="N42" i="6"/>
  <c r="M42" i="6"/>
  <c r="P42" i="6" s="1"/>
  <c r="L42" i="6"/>
  <c r="P36" i="6"/>
  <c r="O36" i="6"/>
  <c r="P35" i="6"/>
  <c r="O35" i="6"/>
  <c r="M34" i="6"/>
  <c r="P34" i="6" s="1"/>
  <c r="M33" i="6"/>
  <c r="P33" i="6" s="1"/>
  <c r="P32" i="6"/>
  <c r="M32" i="6"/>
  <c r="M30" i="6" s="1"/>
  <c r="P30" i="6" s="1"/>
  <c r="P31" i="6"/>
  <c r="M31" i="6"/>
  <c r="M29" i="6"/>
  <c r="P29" i="6" s="1"/>
  <c r="P25" i="6"/>
  <c r="N25" i="6"/>
  <c r="M25" i="6"/>
  <c r="L25" i="6"/>
  <c r="O25" i="6" s="1"/>
  <c r="P24" i="6"/>
  <c r="N24" i="6"/>
  <c r="M24" i="6"/>
  <c r="P23" i="6"/>
  <c r="N23" i="6"/>
  <c r="M23" i="6"/>
  <c r="N21" i="6"/>
  <c r="M21" i="6"/>
  <c r="L21" i="6"/>
  <c r="N19" i="6"/>
  <c r="O15" i="6"/>
  <c r="N15" i="6"/>
  <c r="M15" i="6"/>
  <c r="P15" i="6" s="1"/>
  <c r="L15" i="6"/>
  <c r="M14" i="6"/>
  <c r="P14" i="6" s="1"/>
  <c r="M13" i="6"/>
  <c r="P13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N554" i="5"/>
  <c r="L554" i="5"/>
  <c r="O554" i="5" s="1"/>
  <c r="N553" i="5"/>
  <c r="L553" i="5"/>
  <c r="O553" i="5" s="1"/>
  <c r="N552" i="5"/>
  <c r="L552" i="5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J491" i="5"/>
  <c r="I491" i="5"/>
  <c r="K491" i="5" s="1"/>
  <c r="J490" i="5"/>
  <c r="I490" i="5"/>
  <c r="K490" i="5" s="1"/>
  <c r="J489" i="5"/>
  <c r="I489" i="5"/>
  <c r="J488" i="5"/>
  <c r="I488" i="5"/>
  <c r="K488" i="5" s="1"/>
  <c r="J487" i="5"/>
  <c r="I487" i="5"/>
  <c r="K487" i="5" s="1"/>
  <c r="J486" i="5"/>
  <c r="I486" i="5"/>
  <c r="J485" i="5"/>
  <c r="I485" i="5"/>
  <c r="J484" i="5"/>
  <c r="I484" i="5"/>
  <c r="K484" i="5" s="1"/>
  <c r="J483" i="5"/>
  <c r="I483" i="5"/>
  <c r="J482" i="5"/>
  <c r="I482" i="5"/>
  <c r="J481" i="5"/>
  <c r="I481" i="5"/>
  <c r="J480" i="5"/>
  <c r="I480" i="5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J470" i="5"/>
  <c r="I470" i="5"/>
  <c r="K470" i="5" s="1"/>
  <c r="J469" i="5"/>
  <c r="I469" i="5"/>
  <c r="K469" i="5" s="1"/>
  <c r="J468" i="5"/>
  <c r="I468" i="5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P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L256" i="5"/>
  <c r="L255" i="5"/>
  <c r="N254" i="5"/>
  <c r="M254" i="5"/>
  <c r="P254" i="5" s="1"/>
  <c r="O253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N221" i="5"/>
  <c r="M221" i="5"/>
  <c r="P221" i="5" s="1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P120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O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N54" i="5"/>
  <c r="M54" i="5"/>
  <c r="L54" i="5"/>
  <c r="O54" i="5" s="1"/>
  <c r="N49" i="5"/>
  <c r="L49" i="5"/>
  <c r="O49" i="5" s="1"/>
  <c r="L47" i="5"/>
  <c r="L46" i="5"/>
  <c r="N45" i="5"/>
  <c r="M45" i="5"/>
  <c r="N42" i="5"/>
  <c r="M42" i="5"/>
  <c r="P42" i="5" s="1"/>
  <c r="L42" i="5"/>
  <c r="P36" i="5"/>
  <c r="O36" i="5"/>
  <c r="P35" i="5"/>
  <c r="O35" i="5"/>
  <c r="M34" i="5"/>
  <c r="P34" i="5" s="1"/>
  <c r="M33" i="5"/>
  <c r="P33" i="5" s="1"/>
  <c r="P32" i="5"/>
  <c r="M32" i="5"/>
  <c r="P31" i="5"/>
  <c r="M31" i="5"/>
  <c r="M30" i="5"/>
  <c r="P30" i="5" s="1"/>
  <c r="M29" i="5"/>
  <c r="P29" i="5" s="1"/>
  <c r="M28" i="5"/>
  <c r="P28" i="5" s="1"/>
  <c r="P25" i="5"/>
  <c r="N25" i="5"/>
  <c r="M25" i="5"/>
  <c r="L25" i="5"/>
  <c r="O25" i="5" s="1"/>
  <c r="P24" i="5"/>
  <c r="N24" i="5"/>
  <c r="M24" i="5"/>
  <c r="N23" i="5"/>
  <c r="M23" i="5"/>
  <c r="P23" i="5" s="1"/>
  <c r="N21" i="5"/>
  <c r="M21" i="5"/>
  <c r="L21" i="5"/>
  <c r="N19" i="5"/>
  <c r="N15" i="5"/>
  <c r="M15" i="5"/>
  <c r="P15" i="5" s="1"/>
  <c r="L15" i="5"/>
  <c r="O15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K649" i="4" s="1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J478" i="4"/>
  <c r="I478" i="4"/>
  <c r="K478" i="4" s="1"/>
  <c r="J477" i="4"/>
  <c r="I477" i="4"/>
  <c r="K477" i="4" s="1"/>
  <c r="J476" i="4"/>
  <c r="I476" i="4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M290" i="4" s="1"/>
  <c r="P290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L277" i="4"/>
  <c r="L276" i="4"/>
  <c r="N275" i="4"/>
  <c r="M275" i="4"/>
  <c r="P275" i="4" s="1"/>
  <c r="O274" i="4"/>
  <c r="P272" i="4"/>
  <c r="N272" i="4"/>
  <c r="M272" i="4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L124" i="4"/>
  <c r="L123" i="4"/>
  <c r="N122" i="4"/>
  <c r="M122" i="4"/>
  <c r="O121" i="4"/>
  <c r="N119" i="4"/>
  <c r="M119" i="4"/>
  <c r="P119" i="4" s="1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L72" i="4"/>
  <c r="L71" i="4"/>
  <c r="N70" i="4"/>
  <c r="M70" i="4"/>
  <c r="M68" i="4" s="1"/>
  <c r="P68" i="4" s="1"/>
  <c r="O69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L54" i="4"/>
  <c r="O54" i="4" s="1"/>
  <c r="N49" i="4"/>
  <c r="L49" i="4"/>
  <c r="O49" i="4" s="1"/>
  <c r="L47" i="4"/>
  <c r="L46" i="4"/>
  <c r="N45" i="4"/>
  <c r="M45" i="4"/>
  <c r="M43" i="4" s="1"/>
  <c r="M41" i="4" s="1"/>
  <c r="O42" i="4"/>
  <c r="N42" i="4"/>
  <c r="M42" i="4"/>
  <c r="P42" i="4" s="1"/>
  <c r="L42" i="4"/>
  <c r="P36" i="4"/>
  <c r="O36" i="4"/>
  <c r="P35" i="4"/>
  <c r="O35" i="4"/>
  <c r="P34" i="4"/>
  <c r="M34" i="4"/>
  <c r="M33" i="4"/>
  <c r="P33" i="4" s="1"/>
  <c r="M32" i="4"/>
  <c r="M31" i="4"/>
  <c r="P31" i="4" s="1"/>
  <c r="N25" i="4"/>
  <c r="N15" i="4" s="1"/>
  <c r="M25" i="4"/>
  <c r="L25" i="4"/>
  <c r="O25" i="4" s="1"/>
  <c r="N24" i="4"/>
  <c r="M24" i="4"/>
  <c r="P24" i="4" s="1"/>
  <c r="P23" i="4"/>
  <c r="N23" i="4"/>
  <c r="M23" i="4"/>
  <c r="P21" i="4"/>
  <c r="O21" i="4"/>
  <c r="N21" i="4"/>
  <c r="M21" i="4"/>
  <c r="L21" i="4"/>
  <c r="N19" i="4"/>
  <c r="M19" i="4"/>
  <c r="L19" i="4"/>
  <c r="O19" i="4" s="1"/>
  <c r="O15" i="4"/>
  <c r="L15" i="4"/>
  <c r="M13" i="4"/>
  <c r="P13" i="4" s="1"/>
  <c r="M11" i="4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J593" i="3"/>
  <c r="I593" i="3"/>
  <c r="K593" i="3" s="1"/>
  <c r="J592" i="3"/>
  <c r="I592" i="3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1" i="3"/>
  <c r="I561" i="3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L330" i="3"/>
  <c r="O330" i="3" s="1"/>
  <c r="J328" i="3"/>
  <c r="I328" i="3"/>
  <c r="J326" i="3"/>
  <c r="J325" i="3"/>
  <c r="J324" i="3"/>
  <c r="I324" i="3"/>
  <c r="J323" i="3"/>
  <c r="J322" i="3"/>
  <c r="J321" i="3"/>
  <c r="J320" i="3"/>
  <c r="N318" i="3"/>
  <c r="L318" i="3"/>
  <c r="M318" i="3" s="1"/>
  <c r="L316" i="3"/>
  <c r="L315" i="3"/>
  <c r="N314" i="3"/>
  <c r="M314" i="3"/>
  <c r="O313" i="3"/>
  <c r="P311" i="3"/>
  <c r="N311" i="3"/>
  <c r="M311" i="3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P291" i="3"/>
  <c r="O291" i="3"/>
  <c r="N291" i="3"/>
  <c r="M291" i="3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P224" i="3" s="1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M118" i="3" s="1"/>
  <c r="O121" i="3"/>
  <c r="N119" i="3"/>
  <c r="M119" i="3"/>
  <c r="P119" i="3" s="1"/>
  <c r="L119" i="3"/>
  <c r="O119" i="3" s="1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O42" i="3"/>
  <c r="N42" i="3"/>
  <c r="M42" i="3"/>
  <c r="L42" i="3"/>
  <c r="P36" i="3"/>
  <c r="O36" i="3"/>
  <c r="P35" i="3"/>
  <c r="O35" i="3"/>
  <c r="P34" i="3"/>
  <c r="M34" i="3"/>
  <c r="P33" i="3"/>
  <c r="M33" i="3"/>
  <c r="M32" i="3"/>
  <c r="P32" i="3" s="1"/>
  <c r="M31" i="3"/>
  <c r="P31" i="3" s="1"/>
  <c r="M30" i="3"/>
  <c r="P30" i="3" s="1"/>
  <c r="O25" i="3"/>
  <c r="N25" i="3"/>
  <c r="N15" i="3" s="1"/>
  <c r="M25" i="3"/>
  <c r="P25" i="3" s="1"/>
  <c r="L25" i="3"/>
  <c r="N24" i="3"/>
  <c r="M24" i="3"/>
  <c r="P24" i="3" s="1"/>
  <c r="N23" i="3"/>
  <c r="M23" i="3"/>
  <c r="P21" i="3"/>
  <c r="O21" i="3"/>
  <c r="N21" i="3"/>
  <c r="M21" i="3"/>
  <c r="L21" i="3"/>
  <c r="O19" i="3"/>
  <c r="N19" i="3"/>
  <c r="M19" i="3"/>
  <c r="P19" i="3" s="1"/>
  <c r="L19" i="3"/>
  <c r="P15" i="3"/>
  <c r="M15" i="3"/>
  <c r="L15" i="3"/>
  <c r="O15" i="3" s="1"/>
  <c r="M11" i="3"/>
  <c r="P11" i="3" s="1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J650" i="2"/>
  <c r="I650" i="2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K580" i="2" s="1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J495" i="2"/>
  <c r="I495" i="2"/>
  <c r="K495" i="2" s="1"/>
  <c r="J494" i="2"/>
  <c r="I494" i="2"/>
  <c r="K494" i="2" s="1"/>
  <c r="J493" i="2"/>
  <c r="I493" i="2"/>
  <c r="J492" i="2"/>
  <c r="I492" i="2"/>
  <c r="K492" i="2" s="1"/>
  <c r="J491" i="2"/>
  <c r="I491" i="2"/>
  <c r="K491" i="2" s="1"/>
  <c r="J490" i="2"/>
  <c r="I490" i="2"/>
  <c r="J489" i="2"/>
  <c r="I489" i="2"/>
  <c r="K489" i="2" s="1"/>
  <c r="J488" i="2"/>
  <c r="I488" i="2"/>
  <c r="K488" i="2" s="1"/>
  <c r="J487" i="2"/>
  <c r="I487" i="2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J471" i="2"/>
  <c r="I471" i="2"/>
  <c r="K471" i="2" s="1"/>
  <c r="J470" i="2"/>
  <c r="I470" i="2"/>
  <c r="K470" i="2" s="1"/>
  <c r="J469" i="2"/>
  <c r="I469" i="2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O352" i="2" s="1"/>
  <c r="N351" i="2"/>
  <c r="L351" i="2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M337" i="2" s="1"/>
  <c r="L335" i="2"/>
  <c r="L334" i="2"/>
  <c r="N333" i="2"/>
  <c r="M333" i="2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P275" i="2" s="1"/>
  <c r="O274" i="2"/>
  <c r="N272" i="2"/>
  <c r="M272" i="2"/>
  <c r="P272" i="2" s="1"/>
  <c r="L272" i="2"/>
  <c r="O272" i="2" s="1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P252" i="2" s="1"/>
  <c r="O253" i="2"/>
  <c r="P251" i="2"/>
  <c r="O251" i="2"/>
  <c r="N251" i="2"/>
  <c r="M251" i="2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O141" i="2"/>
  <c r="N141" i="2"/>
  <c r="M141" i="2"/>
  <c r="P141" i="2" s="1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N119" i="2"/>
  <c r="M119" i="2"/>
  <c r="P119" i="2" s="1"/>
  <c r="L119" i="2"/>
  <c r="O119" i="2" s="1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L100" i="2"/>
  <c r="L99" i="2"/>
  <c r="N98" i="2"/>
  <c r="M98" i="2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J64" i="2"/>
  <c r="I64" i="2"/>
  <c r="N61" i="2"/>
  <c r="L61" i="2"/>
  <c r="L59" i="2"/>
  <c r="L58" i="2"/>
  <c r="N57" i="2"/>
  <c r="M57" i="2"/>
  <c r="N54" i="2"/>
  <c r="M54" i="2"/>
  <c r="P54" i="2" s="1"/>
  <c r="L54" i="2"/>
  <c r="O54" i="2" s="1"/>
  <c r="N49" i="2"/>
  <c r="L49" i="2"/>
  <c r="M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P32" i="2" s="1"/>
  <c r="M31" i="2"/>
  <c r="P31" i="2" s="1"/>
  <c r="M30" i="2"/>
  <c r="P30" i="2" s="1"/>
  <c r="O25" i="2"/>
  <c r="N25" i="2"/>
  <c r="N15" i="2" s="1"/>
  <c r="M25" i="2"/>
  <c r="P25" i="2" s="1"/>
  <c r="L25" i="2"/>
  <c r="N24" i="2"/>
  <c r="M24" i="2"/>
  <c r="P24" i="2" s="1"/>
  <c r="N23" i="2"/>
  <c r="M23" i="2"/>
  <c r="P23" i="2" s="1"/>
  <c r="P21" i="2"/>
  <c r="O21" i="2"/>
  <c r="N21" i="2"/>
  <c r="M21" i="2"/>
  <c r="L21" i="2"/>
  <c r="O19" i="2"/>
  <c r="N19" i="2"/>
  <c r="M19" i="2"/>
  <c r="P19" i="2" s="1"/>
  <c r="L19" i="2"/>
  <c r="L15" i="2"/>
  <c r="O15" i="2" s="1"/>
  <c r="M11" i="2"/>
  <c r="P11" i="2" s="1"/>
  <c r="J670" i="1"/>
  <c r="J669" i="1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N313" i="1"/>
  <c r="M313" i="1"/>
  <c r="L313" i="1"/>
  <c r="O313" i="1" s="1"/>
  <c r="P311" i="1"/>
  <c r="O311" i="1"/>
  <c r="N311" i="1"/>
  <c r="M311" i="1"/>
  <c r="L311" i="1"/>
  <c r="J307" i="1"/>
  <c r="L297" i="1"/>
  <c r="O293" i="1"/>
  <c r="N293" i="1"/>
  <c r="M293" i="1"/>
  <c r="L293" i="1"/>
  <c r="O291" i="1"/>
  <c r="N291" i="1"/>
  <c r="M291" i="1"/>
  <c r="P291" i="1" s="1"/>
  <c r="L291" i="1"/>
  <c r="L278" i="1"/>
  <c r="O274" i="1"/>
  <c r="N274" i="1"/>
  <c r="M274" i="1"/>
  <c r="L274" i="1"/>
  <c r="O272" i="1"/>
  <c r="N272" i="1"/>
  <c r="M272" i="1"/>
  <c r="P272" i="1" s="1"/>
  <c r="L272" i="1"/>
  <c r="L257" i="1"/>
  <c r="N253" i="1"/>
  <c r="M253" i="1"/>
  <c r="L253" i="1"/>
  <c r="O253" i="1" s="1"/>
  <c r="P251" i="1"/>
  <c r="N251" i="1"/>
  <c r="M251" i="1"/>
  <c r="L251" i="1"/>
  <c r="O251" i="1" s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N141" i="1"/>
  <c r="M141" i="1"/>
  <c r="P141" i="1" s="1"/>
  <c r="L141" i="1"/>
  <c r="O141" i="1" s="1"/>
  <c r="L125" i="1"/>
  <c r="N121" i="1"/>
  <c r="M121" i="1"/>
  <c r="L121" i="1"/>
  <c r="O121" i="1" s="1"/>
  <c r="P119" i="1"/>
  <c r="O119" i="1"/>
  <c r="N119" i="1"/>
  <c r="M119" i="1"/>
  <c r="L119" i="1"/>
  <c r="L101" i="1"/>
  <c r="N97" i="1"/>
  <c r="M97" i="1"/>
  <c r="L97" i="1"/>
  <c r="O97" i="1" s="1"/>
  <c r="O95" i="1"/>
  <c r="N95" i="1"/>
  <c r="M95" i="1"/>
  <c r="P95" i="1" s="1"/>
  <c r="L95" i="1"/>
  <c r="L73" i="1"/>
  <c r="N69" i="1"/>
  <c r="M69" i="1"/>
  <c r="L69" i="1"/>
  <c r="O69" i="1" s="1"/>
  <c r="P67" i="1"/>
  <c r="N67" i="1"/>
  <c r="M67" i="1"/>
  <c r="L67" i="1"/>
  <c r="O67" i="1" s="1"/>
  <c r="L60" i="1"/>
  <c r="L56" i="1"/>
  <c r="O54" i="1"/>
  <c r="N54" i="1"/>
  <c r="M54" i="1"/>
  <c r="P54" i="1" s="1"/>
  <c r="L54" i="1"/>
  <c r="L48" i="1"/>
  <c r="L44" i="1"/>
  <c r="N42" i="1"/>
  <c r="M42" i="1"/>
  <c r="P42" i="1" s="1"/>
  <c r="L42" i="1"/>
  <c r="O42" i="1" s="1"/>
  <c r="P36" i="1"/>
  <c r="N36" i="1"/>
  <c r="L36" i="1"/>
  <c r="O36" i="1" s="1"/>
  <c r="P35" i="1"/>
  <c r="O35" i="1"/>
  <c r="P34" i="1"/>
  <c r="M34" i="1"/>
  <c r="P33" i="1"/>
  <c r="M33" i="1"/>
  <c r="M32" i="1"/>
  <c r="P32" i="1" s="1"/>
  <c r="M31" i="1"/>
  <c r="P31" i="1" s="1"/>
  <c r="M30" i="1"/>
  <c r="P30" i="1" s="1"/>
  <c r="O25" i="1"/>
  <c r="N25" i="1"/>
  <c r="N15" i="1" s="1"/>
  <c r="M25" i="1"/>
  <c r="P25" i="1" s="1"/>
  <c r="L25" i="1"/>
  <c r="N24" i="1"/>
  <c r="M24" i="1"/>
  <c r="P24" i="1" s="1"/>
  <c r="N23" i="1"/>
  <c r="M23" i="1"/>
  <c r="P23" i="1" s="1"/>
  <c r="P21" i="1"/>
  <c r="O21" i="1"/>
  <c r="N21" i="1"/>
  <c r="M21" i="1"/>
  <c r="L21" i="1"/>
  <c r="O19" i="1"/>
  <c r="N19" i="1"/>
  <c r="M19" i="1"/>
  <c r="P19" i="1" s="1"/>
  <c r="L19" i="1"/>
  <c r="L15" i="1"/>
  <c r="O15" i="1" s="1"/>
  <c r="M11" i="1"/>
  <c r="P11" i="1" s="1"/>
  <c r="N292" i="6" l="1"/>
  <c r="N290" i="6" s="1"/>
  <c r="O385" i="11"/>
  <c r="K397" i="11"/>
  <c r="K401" i="11"/>
  <c r="K420" i="11"/>
  <c r="K423" i="11"/>
  <c r="K426" i="11"/>
  <c r="K429" i="11"/>
  <c r="K432" i="11"/>
  <c r="N68" i="9"/>
  <c r="N66" i="9" s="1"/>
  <c r="J671" i="13"/>
  <c r="N120" i="14"/>
  <c r="N118" i="14" s="1"/>
  <c r="K381" i="13"/>
  <c r="K422" i="13"/>
  <c r="K425" i="13"/>
  <c r="K628" i="13"/>
  <c r="K631" i="13"/>
  <c r="K634" i="13"/>
  <c r="J671" i="5"/>
  <c r="K634" i="6"/>
  <c r="K597" i="3"/>
  <c r="K593" i="5"/>
  <c r="K164" i="3"/>
  <c r="N68" i="3"/>
  <c r="N66" i="3" s="1"/>
  <c r="N292" i="3"/>
  <c r="N290" i="3" s="1"/>
  <c r="K164" i="5"/>
  <c r="K173" i="5"/>
  <c r="N68" i="10"/>
  <c r="N66" i="10" s="1"/>
  <c r="K621" i="6"/>
  <c r="M68" i="7"/>
  <c r="P68" i="7" s="1"/>
  <c r="K616" i="5"/>
  <c r="N120" i="6"/>
  <c r="N118" i="6" s="1"/>
  <c r="K591" i="5"/>
  <c r="K451" i="3"/>
  <c r="K455" i="3"/>
  <c r="K465" i="3"/>
  <c r="K474" i="3"/>
  <c r="K498" i="3"/>
  <c r="K418" i="4"/>
  <c r="K421" i="4"/>
  <c r="K424" i="4"/>
  <c r="K189" i="5"/>
  <c r="N252" i="5"/>
  <c r="N250" i="5" s="1"/>
  <c r="K417" i="7"/>
  <c r="K423" i="7"/>
  <c r="L70" i="8"/>
  <c r="O70" i="8" s="1"/>
  <c r="L49" i="1"/>
  <c r="L294" i="11"/>
  <c r="O294" i="11" s="1"/>
  <c r="N292" i="7"/>
  <c r="N290" i="7" s="1"/>
  <c r="N292" i="9"/>
  <c r="N290" i="9" s="1"/>
  <c r="I500" i="1"/>
  <c r="K500" i="1" s="1"/>
  <c r="P144" i="2"/>
  <c r="K199" i="2"/>
  <c r="J113" i="1"/>
  <c r="J233" i="1"/>
  <c r="N254" i="1"/>
  <c r="L315" i="1"/>
  <c r="J367" i="1"/>
  <c r="K219" i="9"/>
  <c r="K285" i="15"/>
  <c r="O537" i="9"/>
  <c r="N120" i="11"/>
  <c r="N118" i="11" s="1"/>
  <c r="K189" i="11"/>
  <c r="K199" i="11"/>
  <c r="I186" i="1"/>
  <c r="K617" i="2"/>
  <c r="K176" i="3"/>
  <c r="K189" i="3"/>
  <c r="K416" i="4"/>
  <c r="K419" i="4"/>
  <c r="K422" i="4"/>
  <c r="K425" i="4"/>
  <c r="K428" i="4"/>
  <c r="K431" i="4"/>
  <c r="K631" i="4"/>
  <c r="K634" i="4"/>
  <c r="K430" i="8"/>
  <c r="O439" i="8"/>
  <c r="K450" i="8"/>
  <c r="K634" i="3"/>
  <c r="L333" i="13"/>
  <c r="O333" i="13" s="1"/>
  <c r="J85" i="1"/>
  <c r="J164" i="1"/>
  <c r="J173" i="1"/>
  <c r="J213" i="1"/>
  <c r="L277" i="1"/>
  <c r="I464" i="1"/>
  <c r="N571" i="1"/>
  <c r="I620" i="1"/>
  <c r="N55" i="5"/>
  <c r="N53" i="5" s="1"/>
  <c r="N222" i="7"/>
  <c r="N220" i="7" s="1"/>
  <c r="P220" i="7" s="1"/>
  <c r="L100" i="1"/>
  <c r="N252" i="13"/>
  <c r="N250" i="13" s="1"/>
  <c r="N331" i="14"/>
  <c r="N329" i="14" s="1"/>
  <c r="J339" i="1"/>
  <c r="I267" i="1"/>
  <c r="N292" i="4"/>
  <c r="N290" i="4" s="1"/>
  <c r="L126" i="1"/>
  <c r="O126" i="1" s="1"/>
  <c r="I138" i="1"/>
  <c r="K632" i="7"/>
  <c r="N43" i="4"/>
  <c r="P43" i="4" s="1"/>
  <c r="P294" i="4"/>
  <c r="I200" i="1"/>
  <c r="I432" i="1"/>
  <c r="N252" i="14"/>
  <c r="N250" i="14" s="1"/>
  <c r="J595" i="1"/>
  <c r="L294" i="4"/>
  <c r="O294" i="4" s="1"/>
  <c r="L45" i="5"/>
  <c r="O45" i="5" s="1"/>
  <c r="K235" i="6"/>
  <c r="L98" i="11"/>
  <c r="O98" i="11" s="1"/>
  <c r="L45" i="12"/>
  <c r="O45" i="12" s="1"/>
  <c r="O385" i="13"/>
  <c r="K189" i="14"/>
  <c r="K199" i="14"/>
  <c r="I507" i="1"/>
  <c r="K507" i="1" s="1"/>
  <c r="J488" i="1"/>
  <c r="N273" i="6"/>
  <c r="N271" i="6" s="1"/>
  <c r="K619" i="6"/>
  <c r="N258" i="1"/>
  <c r="L294" i="8"/>
  <c r="O294" i="8" s="1"/>
  <c r="O568" i="8"/>
  <c r="J634" i="1"/>
  <c r="N292" i="13"/>
  <c r="N290" i="13" s="1"/>
  <c r="L57" i="15"/>
  <c r="O57" i="15" s="1"/>
  <c r="J286" i="1"/>
  <c r="I510" i="1"/>
  <c r="K510" i="1" s="1"/>
  <c r="J86" i="1"/>
  <c r="J90" i="1"/>
  <c r="J107" i="1"/>
  <c r="J110" i="1"/>
  <c r="J244" i="1"/>
  <c r="J269" i="1"/>
  <c r="N294" i="1"/>
  <c r="L601" i="1"/>
  <c r="I612" i="1"/>
  <c r="I615" i="1"/>
  <c r="I624" i="1"/>
  <c r="I634" i="1"/>
  <c r="J646" i="1"/>
  <c r="J653" i="1"/>
  <c r="J660" i="1"/>
  <c r="J663" i="1"/>
  <c r="J674" i="1"/>
  <c r="N600" i="1"/>
  <c r="L145" i="1"/>
  <c r="J154" i="1"/>
  <c r="J159" i="1"/>
  <c r="J182" i="1"/>
  <c r="J186" i="1"/>
  <c r="J195" i="1"/>
  <c r="J200" i="1"/>
  <c r="J204" i="1"/>
  <c r="J218" i="1"/>
  <c r="M314" i="1"/>
  <c r="J320" i="1"/>
  <c r="J325" i="1"/>
  <c r="K499" i="8"/>
  <c r="O601" i="10"/>
  <c r="N43" i="12"/>
  <c r="N41" i="12" s="1"/>
  <c r="N120" i="12"/>
  <c r="N118" i="12" s="1"/>
  <c r="L276" i="1"/>
  <c r="J283" i="1"/>
  <c r="I504" i="1"/>
  <c r="K504" i="1" s="1"/>
  <c r="I512" i="1"/>
  <c r="K512" i="1" s="1"/>
  <c r="K431" i="2"/>
  <c r="K345" i="4"/>
  <c r="N222" i="5"/>
  <c r="N220" i="5" s="1"/>
  <c r="J360" i="1"/>
  <c r="J365" i="1"/>
  <c r="J369" i="1"/>
  <c r="J381" i="1"/>
  <c r="L123" i="1"/>
  <c r="J130" i="1"/>
  <c r="J134" i="1"/>
  <c r="J115" i="1"/>
  <c r="J181" i="1"/>
  <c r="J194" i="1"/>
  <c r="J236" i="1"/>
  <c r="K341" i="14"/>
  <c r="O347" i="14"/>
  <c r="L45" i="15"/>
  <c r="O45" i="15" s="1"/>
  <c r="I349" i="1"/>
  <c r="I470" i="1"/>
  <c r="K470" i="1" s="1"/>
  <c r="J172" i="1"/>
  <c r="J176" i="1"/>
  <c r="J212" i="1"/>
  <c r="J287" i="1"/>
  <c r="L296" i="1"/>
  <c r="L535" i="1"/>
  <c r="L99" i="1"/>
  <c r="J106" i="1"/>
  <c r="J128" i="1"/>
  <c r="N144" i="1"/>
  <c r="J149" i="1"/>
  <c r="J158" i="1"/>
  <c r="I164" i="1"/>
  <c r="I173" i="1"/>
  <c r="L224" i="6"/>
  <c r="O224" i="6" s="1"/>
  <c r="K466" i="6"/>
  <c r="K481" i="6"/>
  <c r="M273" i="7"/>
  <c r="P273" i="7" s="1"/>
  <c r="O597" i="8"/>
  <c r="N122" i="1"/>
  <c r="J129" i="1"/>
  <c r="J133" i="1"/>
  <c r="J517" i="1"/>
  <c r="J523" i="1"/>
  <c r="K219" i="12"/>
  <c r="N312" i="12"/>
  <c r="N310" i="12" s="1"/>
  <c r="K368" i="12"/>
  <c r="O439" i="12"/>
  <c r="K450" i="12"/>
  <c r="O564" i="12"/>
  <c r="N55" i="15"/>
  <c r="N53" i="15" s="1"/>
  <c r="L298" i="1"/>
  <c r="I289" i="1"/>
  <c r="I477" i="1"/>
  <c r="K477" i="1" s="1"/>
  <c r="I306" i="1"/>
  <c r="J550" i="1"/>
  <c r="N555" i="1"/>
  <c r="J560" i="1"/>
  <c r="N564" i="1"/>
  <c r="N581" i="1"/>
  <c r="N584" i="1"/>
  <c r="J589" i="1"/>
  <c r="J171" i="1"/>
  <c r="K189" i="4"/>
  <c r="K199" i="4"/>
  <c r="I229" i="1"/>
  <c r="I235" i="1"/>
  <c r="J245" i="1"/>
  <c r="J262" i="1"/>
  <c r="I266" i="1"/>
  <c r="I343" i="1"/>
  <c r="N406" i="1"/>
  <c r="I629" i="1"/>
  <c r="J112" i="1"/>
  <c r="J260" i="1"/>
  <c r="K396" i="5"/>
  <c r="N460" i="1"/>
  <c r="I465" i="1"/>
  <c r="I468" i="1"/>
  <c r="K468" i="1" s="1"/>
  <c r="K597" i="6"/>
  <c r="L294" i="7"/>
  <c r="O294" i="7" s="1"/>
  <c r="K372" i="7"/>
  <c r="K381" i="7"/>
  <c r="K419" i="7"/>
  <c r="K431" i="7"/>
  <c r="K614" i="9"/>
  <c r="N61" i="1"/>
  <c r="O564" i="10"/>
  <c r="K200" i="14"/>
  <c r="K573" i="14"/>
  <c r="O601" i="14"/>
  <c r="J671" i="15"/>
  <c r="J341" i="1"/>
  <c r="N353" i="1"/>
  <c r="N456" i="1"/>
  <c r="J494" i="1"/>
  <c r="J506" i="1"/>
  <c r="J518" i="1"/>
  <c r="J487" i="1"/>
  <c r="I396" i="1"/>
  <c r="I422" i="1"/>
  <c r="J76" i="1"/>
  <c r="J169" i="1"/>
  <c r="J93" i="1"/>
  <c r="I86" i="1"/>
  <c r="I244" i="1"/>
  <c r="K244" i="1" s="1"/>
  <c r="J323" i="1"/>
  <c r="J328" i="1"/>
  <c r="K381" i="2"/>
  <c r="K611" i="2"/>
  <c r="J322" i="1"/>
  <c r="I328" i="1"/>
  <c r="J340" i="1"/>
  <c r="N356" i="1"/>
  <c r="I371" i="1"/>
  <c r="K371" i="1" s="1"/>
  <c r="I374" i="1"/>
  <c r="I377" i="1"/>
  <c r="L380" i="1"/>
  <c r="L383" i="1"/>
  <c r="J414" i="1"/>
  <c r="I427" i="1"/>
  <c r="L459" i="1"/>
  <c r="J505" i="1"/>
  <c r="J529" i="1"/>
  <c r="I474" i="1"/>
  <c r="J105" i="1"/>
  <c r="J109" i="1"/>
  <c r="J117" i="1"/>
  <c r="N222" i="8"/>
  <c r="N220" i="8" s="1"/>
  <c r="K229" i="8"/>
  <c r="L335" i="1"/>
  <c r="N273" i="9"/>
  <c r="N271" i="9" s="1"/>
  <c r="O582" i="9"/>
  <c r="N648" i="1"/>
  <c r="J650" i="1"/>
  <c r="J666" i="1"/>
  <c r="N331" i="10"/>
  <c r="N329" i="10" s="1"/>
  <c r="I626" i="1"/>
  <c r="I630" i="1"/>
  <c r="N96" i="13"/>
  <c r="N94" i="13" s="1"/>
  <c r="K423" i="13"/>
  <c r="J231" i="1"/>
  <c r="J350" i="1"/>
  <c r="I372" i="1"/>
  <c r="J482" i="1"/>
  <c r="J549" i="1"/>
  <c r="J493" i="1"/>
  <c r="J302" i="1"/>
  <c r="J399" i="1"/>
  <c r="L146" i="1"/>
  <c r="J196" i="1"/>
  <c r="J234" i="1"/>
  <c r="I495" i="1"/>
  <c r="K495" i="1" s="1"/>
  <c r="J203" i="1"/>
  <c r="J229" i="1"/>
  <c r="J241" i="1"/>
  <c r="J246" i="1"/>
  <c r="L256" i="1"/>
  <c r="J263" i="1"/>
  <c r="J270" i="1"/>
  <c r="J303" i="1"/>
  <c r="N333" i="1"/>
  <c r="J342" i="1"/>
  <c r="J345" i="1"/>
  <c r="N351" i="1"/>
  <c r="N354" i="1"/>
  <c r="J361" i="1"/>
  <c r="J366" i="1"/>
  <c r="I380" i="1"/>
  <c r="N437" i="1"/>
  <c r="N533" i="1"/>
  <c r="I80" i="1"/>
  <c r="J89" i="1"/>
  <c r="I185" i="1"/>
  <c r="I199" i="1"/>
  <c r="J202" i="1"/>
  <c r="J211" i="1"/>
  <c r="L316" i="1"/>
  <c r="O601" i="3"/>
  <c r="L224" i="4"/>
  <c r="L222" i="4" s="1"/>
  <c r="L220" i="4" s="1"/>
  <c r="N312" i="4"/>
  <c r="N310" i="4" s="1"/>
  <c r="L385" i="1"/>
  <c r="J391" i="1"/>
  <c r="I401" i="1"/>
  <c r="L406" i="1"/>
  <c r="J412" i="1"/>
  <c r="K468" i="5"/>
  <c r="K343" i="6"/>
  <c r="L98" i="7"/>
  <c r="O98" i="7" s="1"/>
  <c r="M292" i="7"/>
  <c r="M290" i="7" s="1"/>
  <c r="P290" i="7" s="1"/>
  <c r="N74" i="1"/>
  <c r="J80" i="1"/>
  <c r="J83" i="1"/>
  <c r="N312" i="11"/>
  <c r="N310" i="11" s="1"/>
  <c r="O347" i="12"/>
  <c r="K285" i="14"/>
  <c r="I367" i="15"/>
  <c r="K367" i="15" s="1"/>
  <c r="K504" i="15"/>
  <c r="J551" i="1"/>
  <c r="N553" i="1"/>
  <c r="N557" i="1"/>
  <c r="J344" i="1"/>
  <c r="J491" i="1"/>
  <c r="J515" i="1"/>
  <c r="J527" i="1"/>
  <c r="N409" i="1"/>
  <c r="I431" i="1"/>
  <c r="M70" i="1"/>
  <c r="J155" i="1"/>
  <c r="J183" i="1"/>
  <c r="J64" i="1"/>
  <c r="N68" i="2"/>
  <c r="N66" i="2" s="1"/>
  <c r="M45" i="1"/>
  <c r="N70" i="1"/>
  <c r="I132" i="1"/>
  <c r="I285" i="1"/>
  <c r="I397" i="1"/>
  <c r="K465" i="4"/>
  <c r="J655" i="1"/>
  <c r="J661" i="1"/>
  <c r="N43" i="8"/>
  <c r="N41" i="8" s="1"/>
  <c r="K424" i="11"/>
  <c r="N55" i="12"/>
  <c r="N53" i="12" s="1"/>
  <c r="J264" i="1"/>
  <c r="N358" i="1"/>
  <c r="J424" i="1"/>
  <c r="J485" i="1"/>
  <c r="J503" i="1"/>
  <c r="J521" i="1"/>
  <c r="J530" i="1"/>
  <c r="L564" i="1"/>
  <c r="J189" i="1"/>
  <c r="I419" i="1"/>
  <c r="L437" i="1"/>
  <c r="J160" i="1"/>
  <c r="J266" i="1"/>
  <c r="N57" i="1"/>
  <c r="N55" i="1" s="1"/>
  <c r="N53" i="1" s="1"/>
  <c r="J132" i="1"/>
  <c r="N45" i="1"/>
  <c r="J185" i="1"/>
  <c r="L46" i="1"/>
  <c r="I92" i="1"/>
  <c r="I501" i="1"/>
  <c r="K501" i="1" s="1"/>
  <c r="J156" i="1"/>
  <c r="J210" i="1"/>
  <c r="J215" i="1"/>
  <c r="J219" i="1"/>
  <c r="K229" i="5"/>
  <c r="L580" i="1"/>
  <c r="J300" i="1"/>
  <c r="L144" i="8"/>
  <c r="O144" i="8" s="1"/>
  <c r="K249" i="9"/>
  <c r="L334" i="1"/>
  <c r="I340" i="1"/>
  <c r="L349" i="1"/>
  <c r="L352" i="1"/>
  <c r="N355" i="1"/>
  <c r="J362" i="1"/>
  <c r="J373" i="1"/>
  <c r="J376" i="1"/>
  <c r="K109" i="12"/>
  <c r="J301" i="1"/>
  <c r="J306" i="1"/>
  <c r="I516" i="1"/>
  <c r="I519" i="1"/>
  <c r="I522" i="1"/>
  <c r="I525" i="1"/>
  <c r="I528" i="1"/>
  <c r="I531" i="1"/>
  <c r="N347" i="1"/>
  <c r="J479" i="1"/>
  <c r="J497" i="1"/>
  <c r="J512" i="1"/>
  <c r="J524" i="1"/>
  <c r="J533" i="1"/>
  <c r="N388" i="1"/>
  <c r="I428" i="1"/>
  <c r="J677" i="1"/>
  <c r="J174" i="1"/>
  <c r="J88" i="1"/>
  <c r="I204" i="1"/>
  <c r="I270" i="1"/>
  <c r="L61" i="1"/>
  <c r="O61" i="1" s="1"/>
  <c r="L74" i="1"/>
  <c r="O74" i="1" s="1"/>
  <c r="J199" i="1"/>
  <c r="I213" i="1"/>
  <c r="M224" i="1"/>
  <c r="I238" i="1"/>
  <c r="K238" i="1" s="1"/>
  <c r="M254" i="1"/>
  <c r="P254" i="1" s="1"/>
  <c r="I429" i="1"/>
  <c r="I651" i="1"/>
  <c r="K651" i="1" s="1"/>
  <c r="K306" i="2"/>
  <c r="K341" i="2"/>
  <c r="J668" i="1"/>
  <c r="J265" i="1"/>
  <c r="N142" i="7"/>
  <c r="N140" i="7" s="1"/>
  <c r="L224" i="7"/>
  <c r="L222" i="7" s="1"/>
  <c r="P333" i="11"/>
  <c r="I345" i="1"/>
  <c r="O568" i="11"/>
  <c r="K573" i="11"/>
  <c r="O601" i="11"/>
  <c r="K628" i="11"/>
  <c r="K631" i="11"/>
  <c r="K634" i="11"/>
  <c r="K110" i="12"/>
  <c r="K173" i="12"/>
  <c r="K597" i="12"/>
  <c r="O599" i="12"/>
  <c r="K158" i="13"/>
  <c r="P333" i="13"/>
  <c r="K349" i="13"/>
  <c r="K235" i="14"/>
  <c r="I324" i="1"/>
  <c r="O456" i="4"/>
  <c r="L456" i="1"/>
  <c r="O456" i="1" s="1"/>
  <c r="K467" i="4"/>
  <c r="I467" i="1"/>
  <c r="K467" i="1" s="1"/>
  <c r="I473" i="1"/>
  <c r="K476" i="4"/>
  <c r="I476" i="1"/>
  <c r="K476" i="1" s="1"/>
  <c r="K479" i="4"/>
  <c r="I479" i="1"/>
  <c r="K479" i="1" s="1"/>
  <c r="J496" i="1"/>
  <c r="K499" i="4"/>
  <c r="J499" i="1"/>
  <c r="J502" i="1"/>
  <c r="J508" i="1"/>
  <c r="J520" i="1"/>
  <c r="J526" i="1"/>
  <c r="J532" i="1"/>
  <c r="J544" i="1"/>
  <c r="J548" i="1"/>
  <c r="K480" i="5"/>
  <c r="I480" i="1"/>
  <c r="K480" i="1" s="1"/>
  <c r="K483" i="5"/>
  <c r="I483" i="1"/>
  <c r="K483" i="1" s="1"/>
  <c r="K486" i="5"/>
  <c r="I486" i="1"/>
  <c r="K486" i="1" s="1"/>
  <c r="K489" i="5"/>
  <c r="I489" i="1"/>
  <c r="K489" i="1" s="1"/>
  <c r="K492" i="5"/>
  <c r="I492" i="1"/>
  <c r="K492" i="1" s="1"/>
  <c r="I498" i="1"/>
  <c r="K498" i="5"/>
  <c r="M333" i="1"/>
  <c r="I580" i="1"/>
  <c r="I593" i="1"/>
  <c r="J78" i="1"/>
  <c r="J324" i="1"/>
  <c r="J343" i="1"/>
  <c r="J346" i="1"/>
  <c r="N349" i="1"/>
  <c r="J363" i="1"/>
  <c r="O567" i="12"/>
  <c r="L567" i="1"/>
  <c r="O567" i="1" s="1"/>
  <c r="O584" i="12"/>
  <c r="L584" i="1"/>
  <c r="K589" i="12"/>
  <c r="I589" i="1"/>
  <c r="L124" i="1"/>
  <c r="L225" i="1"/>
  <c r="J242" i="1"/>
  <c r="N331" i="3"/>
  <c r="N329" i="3" s="1"/>
  <c r="N337" i="1"/>
  <c r="I381" i="1"/>
  <c r="O668" i="10"/>
  <c r="L668" i="1"/>
  <c r="O668" i="1" s="1"/>
  <c r="L58" i="1"/>
  <c r="M98" i="1"/>
  <c r="N126" i="1"/>
  <c r="J138" i="1"/>
  <c r="J326" i="1"/>
  <c r="O403" i="5"/>
  <c r="L403" i="1"/>
  <c r="O403" i="1" s="1"/>
  <c r="K417" i="5"/>
  <c r="I417" i="1"/>
  <c r="I482" i="1"/>
  <c r="O458" i="15"/>
  <c r="L458" i="1"/>
  <c r="O458" i="1" s="1"/>
  <c r="P275" i="10"/>
  <c r="M273" i="10"/>
  <c r="P273" i="10" s="1"/>
  <c r="K339" i="10"/>
  <c r="I339" i="1"/>
  <c r="K339" i="1" s="1"/>
  <c r="I110" i="1"/>
  <c r="I376" i="1"/>
  <c r="K376" i="1" s="1"/>
  <c r="J615" i="1"/>
  <c r="K497" i="6"/>
  <c r="I497" i="1"/>
  <c r="K503" i="6"/>
  <c r="I503" i="1"/>
  <c r="K503" i="1" s="1"/>
  <c r="K506" i="6"/>
  <c r="I506" i="1"/>
  <c r="K506" i="1" s="1"/>
  <c r="K515" i="6"/>
  <c r="I515" i="1"/>
  <c r="K515" i="1" s="1"/>
  <c r="I632" i="1"/>
  <c r="N650" i="1"/>
  <c r="I517" i="1"/>
  <c r="I520" i="1"/>
  <c r="I523" i="1"/>
  <c r="I526" i="1"/>
  <c r="I529" i="1"/>
  <c r="I532" i="1"/>
  <c r="L537" i="1"/>
  <c r="J543" i="1"/>
  <c r="N568" i="1"/>
  <c r="J573" i="1"/>
  <c r="J577" i="1"/>
  <c r="J580" i="1"/>
  <c r="N582" i="1"/>
  <c r="N586" i="1"/>
  <c r="J593" i="1"/>
  <c r="N598" i="1"/>
  <c r="N601" i="1"/>
  <c r="J612" i="1"/>
  <c r="J621" i="1"/>
  <c r="J631" i="1"/>
  <c r="L566" i="1"/>
  <c r="N387" i="1"/>
  <c r="J394" i="1"/>
  <c r="J421" i="1"/>
  <c r="J427" i="1"/>
  <c r="J434" i="1"/>
  <c r="N439" i="1"/>
  <c r="J446" i="1"/>
  <c r="J450" i="1"/>
  <c r="J454" i="1"/>
  <c r="J464" i="1"/>
  <c r="J467" i="1"/>
  <c r="J476" i="1"/>
  <c r="J665" i="1"/>
  <c r="L226" i="1"/>
  <c r="J267" i="1"/>
  <c r="N275" i="1"/>
  <c r="J282" i="1"/>
  <c r="J309" i="1"/>
  <c r="N314" i="1"/>
  <c r="J321" i="1"/>
  <c r="K595" i="3"/>
  <c r="I595" i="1"/>
  <c r="O552" i="5"/>
  <c r="L552" i="1"/>
  <c r="O552" i="1" s="1"/>
  <c r="K342" i="10"/>
  <c r="I342" i="1"/>
  <c r="K342" i="1" s="1"/>
  <c r="I133" i="1"/>
  <c r="I65" i="1"/>
  <c r="I87" i="1"/>
  <c r="I81" i="1"/>
  <c r="J235" i="1"/>
  <c r="O258" i="5"/>
  <c r="L258" i="1"/>
  <c r="O258" i="1" s="1"/>
  <c r="K578" i="5"/>
  <c r="I578" i="1"/>
  <c r="K578" i="1" s="1"/>
  <c r="I597" i="1"/>
  <c r="N602" i="1"/>
  <c r="J609" i="1"/>
  <c r="I613" i="1"/>
  <c r="N463" i="1"/>
  <c r="J466" i="1"/>
  <c r="J469" i="1"/>
  <c r="J472" i="1"/>
  <c r="J475" i="1"/>
  <c r="K346" i="9"/>
  <c r="I346" i="1"/>
  <c r="K346" i="1" s="1"/>
  <c r="J380" i="1"/>
  <c r="N382" i="1"/>
  <c r="N385" i="1"/>
  <c r="J397" i="1"/>
  <c r="N403" i="1"/>
  <c r="J413" i="1"/>
  <c r="J417" i="1"/>
  <c r="J420" i="1"/>
  <c r="N438" i="1"/>
  <c r="J478" i="1"/>
  <c r="J481" i="1"/>
  <c r="J484" i="1"/>
  <c r="K513" i="14"/>
  <c r="I513" i="1"/>
  <c r="K513" i="1" s="1"/>
  <c r="O536" i="14"/>
  <c r="L536" i="1"/>
  <c r="O536" i="1" s="1"/>
  <c r="J575" i="1"/>
  <c r="J578" i="1"/>
  <c r="N580" i="1"/>
  <c r="O580" i="1" s="1"/>
  <c r="J591" i="1"/>
  <c r="J597" i="1"/>
  <c r="N603" i="1"/>
  <c r="J622" i="1"/>
  <c r="J625" i="1"/>
  <c r="J629" i="1"/>
  <c r="J632" i="1"/>
  <c r="O555" i="5"/>
  <c r="L555" i="1"/>
  <c r="O555" i="1" s="1"/>
  <c r="M122" i="1"/>
  <c r="I84" i="1"/>
  <c r="I113" i="1"/>
  <c r="I264" i="1"/>
  <c r="J610" i="1"/>
  <c r="J238" i="1"/>
  <c r="O279" i="4"/>
  <c r="L279" i="1"/>
  <c r="O279" i="1" s="1"/>
  <c r="N49" i="1"/>
  <c r="M57" i="1"/>
  <c r="I64" i="1"/>
  <c r="L71" i="1"/>
  <c r="O351" i="11"/>
  <c r="L351" i="1"/>
  <c r="O351" i="1" s="1"/>
  <c r="O354" i="11"/>
  <c r="L354" i="1"/>
  <c r="K343" i="5"/>
  <c r="K629" i="5"/>
  <c r="K418" i="6"/>
  <c r="O439" i="6"/>
  <c r="K481" i="7"/>
  <c r="K133" i="8"/>
  <c r="K158" i="8"/>
  <c r="O599" i="8"/>
  <c r="K629" i="8"/>
  <c r="K632" i="8"/>
  <c r="K635" i="8"/>
  <c r="P45" i="9"/>
  <c r="K424" i="9"/>
  <c r="K430" i="9"/>
  <c r="K464" i="9"/>
  <c r="K473" i="9"/>
  <c r="K482" i="9"/>
  <c r="K619" i="10"/>
  <c r="O49" i="12"/>
  <c r="K350" i="12"/>
  <c r="K547" i="14"/>
  <c r="K117" i="15"/>
  <c r="K564" i="15"/>
  <c r="N352" i="1"/>
  <c r="L32" i="2"/>
  <c r="L30" i="2" s="1"/>
  <c r="J401" i="1"/>
  <c r="N31" i="2"/>
  <c r="N29" i="2" s="1"/>
  <c r="J423" i="1"/>
  <c r="J426" i="1"/>
  <c r="J429" i="1"/>
  <c r="J432" i="1"/>
  <c r="N435" i="1"/>
  <c r="N458" i="1"/>
  <c r="N537" i="1"/>
  <c r="N569" i="1"/>
  <c r="L275" i="3"/>
  <c r="O275" i="3" s="1"/>
  <c r="K304" i="3"/>
  <c r="K324" i="3"/>
  <c r="J614" i="1"/>
  <c r="J617" i="1"/>
  <c r="N651" i="1"/>
  <c r="J658" i="1"/>
  <c r="J662" i="1"/>
  <c r="K149" i="4"/>
  <c r="J675" i="1"/>
  <c r="M96" i="6"/>
  <c r="N222" i="11"/>
  <c r="N220" i="11" s="1"/>
  <c r="N43" i="13"/>
  <c r="N41" i="13" s="1"/>
  <c r="K397" i="13"/>
  <c r="K455" i="13"/>
  <c r="K398" i="14"/>
  <c r="K464" i="14"/>
  <c r="O337" i="15"/>
  <c r="J187" i="1"/>
  <c r="I219" i="1"/>
  <c r="L228" i="1"/>
  <c r="O228" i="1" s="1"/>
  <c r="M294" i="1"/>
  <c r="J635" i="1"/>
  <c r="J648" i="1"/>
  <c r="N649" i="1"/>
  <c r="K464" i="5"/>
  <c r="J651" i="5"/>
  <c r="L34" i="6"/>
  <c r="K381" i="6"/>
  <c r="K611" i="6"/>
  <c r="L57" i="7"/>
  <c r="O57" i="7" s="1"/>
  <c r="K235" i="7"/>
  <c r="K435" i="7"/>
  <c r="K455" i="7"/>
  <c r="L254" i="9"/>
  <c r="O254" i="9" s="1"/>
  <c r="O455" i="11"/>
  <c r="K466" i="11"/>
  <c r="K149" i="12"/>
  <c r="L314" i="12"/>
  <c r="L312" i="12" s="1"/>
  <c r="K304" i="13"/>
  <c r="K427" i="2"/>
  <c r="K111" i="5"/>
  <c r="P122" i="5"/>
  <c r="K614" i="5"/>
  <c r="N68" i="7"/>
  <c r="N66" i="7" s="1"/>
  <c r="N312" i="8"/>
  <c r="N310" i="8" s="1"/>
  <c r="K429" i="8"/>
  <c r="O455" i="8"/>
  <c r="K481" i="8"/>
  <c r="N222" i="9"/>
  <c r="N220" i="9" s="1"/>
  <c r="K235" i="9"/>
  <c r="L275" i="9"/>
  <c r="O275" i="9" s="1"/>
  <c r="K427" i="10"/>
  <c r="O439" i="10"/>
  <c r="L275" i="13"/>
  <c r="O383" i="13"/>
  <c r="K429" i="13"/>
  <c r="K343" i="14"/>
  <c r="K341" i="3"/>
  <c r="O347" i="3"/>
  <c r="K350" i="3"/>
  <c r="K421" i="3"/>
  <c r="K424" i="3"/>
  <c r="K427" i="3"/>
  <c r="K345" i="5"/>
  <c r="K435" i="5"/>
  <c r="N43" i="7"/>
  <c r="N41" i="7" s="1"/>
  <c r="O383" i="7"/>
  <c r="K398" i="7"/>
  <c r="K340" i="8"/>
  <c r="K426" i="9"/>
  <c r="K449" i="9"/>
  <c r="K629" i="10"/>
  <c r="K635" i="10"/>
  <c r="K164" i="11"/>
  <c r="K173" i="11"/>
  <c r="P144" i="13"/>
  <c r="K229" i="13"/>
  <c r="K235" i="13"/>
  <c r="K270" i="13"/>
  <c r="K533" i="13"/>
  <c r="K564" i="13"/>
  <c r="O566" i="13"/>
  <c r="K380" i="14"/>
  <c r="O385" i="14"/>
  <c r="K401" i="14"/>
  <c r="O406" i="14"/>
  <c r="K449" i="14"/>
  <c r="K466" i="14"/>
  <c r="O349" i="15"/>
  <c r="O352" i="15"/>
  <c r="K370" i="15"/>
  <c r="O650" i="2"/>
  <c r="L650" i="1"/>
  <c r="I82" i="1"/>
  <c r="I108" i="1"/>
  <c r="N224" i="1"/>
  <c r="L384" i="1"/>
  <c r="O384" i="1" s="1"/>
  <c r="I491" i="1"/>
  <c r="K491" i="1" s="1"/>
  <c r="I505" i="1"/>
  <c r="K505" i="1" s="1"/>
  <c r="L582" i="1"/>
  <c r="J590" i="1"/>
  <c r="J596" i="1"/>
  <c r="N32" i="4"/>
  <c r="N30" i="4" s="1"/>
  <c r="N33" i="14"/>
  <c r="N13" i="14" s="1"/>
  <c r="I511" i="1"/>
  <c r="K511" i="1" s="1"/>
  <c r="I591" i="1"/>
  <c r="O649" i="4"/>
  <c r="L649" i="1"/>
  <c r="I93" i="1"/>
  <c r="I176" i="1"/>
  <c r="I88" i="1"/>
  <c r="L102" i="1"/>
  <c r="L436" i="1"/>
  <c r="O436" i="1" s="1"/>
  <c r="L534" i="1"/>
  <c r="O534" i="1" s="1"/>
  <c r="I649" i="1"/>
  <c r="I83" i="1"/>
  <c r="I249" i="1"/>
  <c r="L405" i="1"/>
  <c r="O405" i="1" s="1"/>
  <c r="I488" i="1"/>
  <c r="K488" i="1" s="1"/>
  <c r="L598" i="1"/>
  <c r="O598" i="1" s="1"/>
  <c r="I671" i="1"/>
  <c r="K671" i="1" s="1"/>
  <c r="P122" i="10"/>
  <c r="M120" i="10"/>
  <c r="P120" i="10" s="1"/>
  <c r="P275" i="14"/>
  <c r="N273" i="14"/>
  <c r="P273" i="14" s="1"/>
  <c r="M55" i="15"/>
  <c r="M53" i="15" s="1"/>
  <c r="P57" i="15"/>
  <c r="I111" i="1"/>
  <c r="L148" i="1"/>
  <c r="O148" i="1" s="1"/>
  <c r="I189" i="1"/>
  <c r="N318" i="1"/>
  <c r="I424" i="1"/>
  <c r="I494" i="1"/>
  <c r="K494" i="1" s="1"/>
  <c r="P294" i="13"/>
  <c r="M292" i="13"/>
  <c r="M290" i="13" s="1"/>
  <c r="L224" i="15"/>
  <c r="O224" i="15" s="1"/>
  <c r="J131" i="1"/>
  <c r="J135" i="1"/>
  <c r="J161" i="1"/>
  <c r="J170" i="1"/>
  <c r="J175" i="1"/>
  <c r="J184" i="1"/>
  <c r="N228" i="1"/>
  <c r="J261" i="1"/>
  <c r="L347" i="1"/>
  <c r="N357" i="1"/>
  <c r="J364" i="1"/>
  <c r="J368" i="1"/>
  <c r="J371" i="1"/>
  <c r="J377" i="1"/>
  <c r="N380" i="1"/>
  <c r="N383" i="1"/>
  <c r="I398" i="1"/>
  <c r="L401" i="1"/>
  <c r="L404" i="1"/>
  <c r="N407" i="1"/>
  <c r="N551" i="1"/>
  <c r="J608" i="1"/>
  <c r="K631" i="3"/>
  <c r="K158" i="4"/>
  <c r="K424" i="5"/>
  <c r="K430" i="5"/>
  <c r="O580" i="5"/>
  <c r="K631" i="5"/>
  <c r="K380" i="7"/>
  <c r="O437" i="7"/>
  <c r="K597" i="7"/>
  <c r="K497" i="8"/>
  <c r="K64" i="9"/>
  <c r="K398" i="9"/>
  <c r="K597" i="10"/>
  <c r="K158" i="11"/>
  <c r="L275" i="11"/>
  <c r="O275" i="11" s="1"/>
  <c r="N68" i="12"/>
  <c r="N66" i="12" s="1"/>
  <c r="K368" i="13"/>
  <c r="O584" i="13"/>
  <c r="K614" i="13"/>
  <c r="M292" i="14"/>
  <c r="P292" i="14" s="1"/>
  <c r="K133" i="15"/>
  <c r="N252" i="15"/>
  <c r="N250" i="15" s="1"/>
  <c r="P250" i="15" s="1"/>
  <c r="K376" i="15"/>
  <c r="K533" i="15"/>
  <c r="O535" i="15"/>
  <c r="J430" i="1"/>
  <c r="N539" i="1"/>
  <c r="J546" i="1"/>
  <c r="N588" i="1"/>
  <c r="J594" i="1"/>
  <c r="K81" i="3"/>
  <c r="P122" i="3"/>
  <c r="N142" i="3"/>
  <c r="N140" i="3" s="1"/>
  <c r="N222" i="3"/>
  <c r="N220" i="3" s="1"/>
  <c r="K396" i="3"/>
  <c r="K419" i="3"/>
  <c r="N26" i="4"/>
  <c r="N16" i="4" s="1"/>
  <c r="P292" i="4"/>
  <c r="K219" i="6"/>
  <c r="K229" i="6"/>
  <c r="N252" i="6"/>
  <c r="N250" i="6" s="1"/>
  <c r="K401" i="6"/>
  <c r="O352" i="8"/>
  <c r="O566" i="8"/>
  <c r="N96" i="9"/>
  <c r="N94" i="9" s="1"/>
  <c r="N292" i="10"/>
  <c r="N290" i="10" s="1"/>
  <c r="L224" i="11"/>
  <c r="O224" i="11" s="1"/>
  <c r="N252" i="11"/>
  <c r="N250" i="11" s="1"/>
  <c r="K416" i="11"/>
  <c r="K93" i="12"/>
  <c r="P102" i="12"/>
  <c r="K377" i="12"/>
  <c r="O401" i="12"/>
  <c r="N331" i="13"/>
  <c r="N329" i="13" s="1"/>
  <c r="N142" i="14"/>
  <c r="N140" i="14" s="1"/>
  <c r="L254" i="15"/>
  <c r="O254" i="15" s="1"/>
  <c r="K368" i="15"/>
  <c r="K398" i="15"/>
  <c r="O404" i="15"/>
  <c r="K466" i="15"/>
  <c r="K474" i="15"/>
  <c r="O564" i="15"/>
  <c r="J87" i="1"/>
  <c r="N102" i="1"/>
  <c r="J108" i="1"/>
  <c r="J111" i="1"/>
  <c r="I158" i="1"/>
  <c r="J163" i="1"/>
  <c r="J216" i="1"/>
  <c r="K345" i="2"/>
  <c r="N384" i="1"/>
  <c r="K396" i="2"/>
  <c r="I402" i="1"/>
  <c r="K416" i="2"/>
  <c r="J579" i="1"/>
  <c r="J616" i="1"/>
  <c r="J619" i="1"/>
  <c r="J651" i="2"/>
  <c r="N671" i="1"/>
  <c r="J671" i="2"/>
  <c r="K164" i="4"/>
  <c r="K266" i="4"/>
  <c r="L333" i="5"/>
  <c r="O333" i="5" s="1"/>
  <c r="K340" i="5"/>
  <c r="K397" i="5"/>
  <c r="K635" i="5"/>
  <c r="O597" i="6"/>
  <c r="K617" i="6"/>
  <c r="J671" i="6"/>
  <c r="K449" i="7"/>
  <c r="J651" i="7"/>
  <c r="K173" i="8"/>
  <c r="J671" i="8"/>
  <c r="N120" i="9"/>
  <c r="N118" i="9" s="1"/>
  <c r="K396" i="9"/>
  <c r="K422" i="9"/>
  <c r="O535" i="9"/>
  <c r="N273" i="10"/>
  <c r="N271" i="10" s="1"/>
  <c r="P294" i="10"/>
  <c r="K449" i="10"/>
  <c r="K200" i="11"/>
  <c r="K547" i="11"/>
  <c r="K176" i="13"/>
  <c r="K199" i="13"/>
  <c r="O354" i="13"/>
  <c r="K580" i="13"/>
  <c r="O582" i="13"/>
  <c r="N96" i="14"/>
  <c r="N94" i="14" s="1"/>
  <c r="I85" i="1"/>
  <c r="J308" i="1"/>
  <c r="J428" i="1"/>
  <c r="N441" i="1"/>
  <c r="J448" i="1"/>
  <c r="J451" i="1"/>
  <c r="N461" i="1"/>
  <c r="J465" i="1"/>
  <c r="J468" i="1"/>
  <c r="J471" i="1"/>
  <c r="J474" i="1"/>
  <c r="J477" i="1"/>
  <c r="J480" i="1"/>
  <c r="J483" i="1"/>
  <c r="I614" i="1"/>
  <c r="I617" i="1"/>
  <c r="K630" i="2"/>
  <c r="L70" i="3"/>
  <c r="O70" i="3" s="1"/>
  <c r="K111" i="3"/>
  <c r="L122" i="3"/>
  <c r="L120" i="3" s="1"/>
  <c r="K380" i="3"/>
  <c r="K423" i="3"/>
  <c r="K429" i="3"/>
  <c r="K432" i="3"/>
  <c r="O435" i="3"/>
  <c r="K474" i="4"/>
  <c r="K350" i="8"/>
  <c r="O533" i="8"/>
  <c r="K547" i="8"/>
  <c r="N142" i="10"/>
  <c r="N140" i="10" s="1"/>
  <c r="K219" i="11"/>
  <c r="N33" i="11"/>
  <c r="N13" i="11" s="1"/>
  <c r="K235" i="12"/>
  <c r="M312" i="12"/>
  <c r="P312" i="12" s="1"/>
  <c r="K345" i="12"/>
  <c r="K533" i="12"/>
  <c r="N68" i="14"/>
  <c r="N66" i="14" s="1"/>
  <c r="N292" i="14"/>
  <c r="N290" i="14" s="1"/>
  <c r="K132" i="15"/>
  <c r="K229" i="15"/>
  <c r="L294" i="15"/>
  <c r="O294" i="15" s="1"/>
  <c r="P333" i="15"/>
  <c r="K349" i="15"/>
  <c r="K375" i="15"/>
  <c r="K396" i="15"/>
  <c r="K431" i="15"/>
  <c r="K464" i="15"/>
  <c r="K630" i="15"/>
  <c r="P57" i="2"/>
  <c r="J79" i="1"/>
  <c r="J82" i="1"/>
  <c r="J232" i="1"/>
  <c r="J237" i="1"/>
  <c r="J243" i="1"/>
  <c r="J249" i="1"/>
  <c r="N252" i="2"/>
  <c r="N250" i="2" s="1"/>
  <c r="J284" i="1"/>
  <c r="J289" i="1"/>
  <c r="I304" i="1"/>
  <c r="K420" i="2"/>
  <c r="J673" i="1"/>
  <c r="P45" i="3"/>
  <c r="N252" i="3"/>
  <c r="P252" i="3" s="1"/>
  <c r="P294" i="3"/>
  <c r="K306" i="3"/>
  <c r="O455" i="3"/>
  <c r="K249" i="4"/>
  <c r="O337" i="4"/>
  <c r="O455" i="4"/>
  <c r="O564" i="5"/>
  <c r="K419" i="6"/>
  <c r="K465" i="6"/>
  <c r="K474" i="6"/>
  <c r="O533" i="6"/>
  <c r="K345" i="7"/>
  <c r="K573" i="7"/>
  <c r="L254" i="8"/>
  <c r="O254" i="8" s="1"/>
  <c r="K270" i="8"/>
  <c r="P333" i="8"/>
  <c r="K431" i="8"/>
  <c r="K435" i="8"/>
  <c r="O457" i="8"/>
  <c r="O601" i="8"/>
  <c r="K92" i="9"/>
  <c r="M312" i="10"/>
  <c r="P312" i="10" s="1"/>
  <c r="K418" i="10"/>
  <c r="K235" i="11"/>
  <c r="K564" i="11"/>
  <c r="L224" i="12"/>
  <c r="O224" i="12" s="1"/>
  <c r="O349" i="12"/>
  <c r="K370" i="12"/>
  <c r="K380" i="12"/>
  <c r="K401" i="12"/>
  <c r="O406" i="12"/>
  <c r="K417" i="12"/>
  <c r="L98" i="13"/>
  <c r="O98" i="13" s="1"/>
  <c r="L224" i="13"/>
  <c r="L222" i="13" s="1"/>
  <c r="L220" i="13" s="1"/>
  <c r="N273" i="13"/>
  <c r="N271" i="13" s="1"/>
  <c r="K380" i="13"/>
  <c r="N644" i="13"/>
  <c r="N640" i="13" s="1"/>
  <c r="N638" i="13" s="1"/>
  <c r="N636" i="13" s="1"/>
  <c r="L294" i="14"/>
  <c r="O294" i="14" s="1"/>
  <c r="K345" i="14"/>
  <c r="K473" i="14"/>
  <c r="K173" i="15"/>
  <c r="K304" i="15"/>
  <c r="O437" i="15"/>
  <c r="K473" i="15"/>
  <c r="P70" i="2"/>
  <c r="L122" i="2"/>
  <c r="O122" i="2" s="1"/>
  <c r="P314" i="9"/>
  <c r="M312" i="9"/>
  <c r="P312" i="9" s="1"/>
  <c r="L24" i="4"/>
  <c r="O24" i="4" s="1"/>
  <c r="M68" i="6"/>
  <c r="P68" i="6" s="1"/>
  <c r="P70" i="6"/>
  <c r="N142" i="2"/>
  <c r="N140" i="2" s="1"/>
  <c r="K229" i="2"/>
  <c r="K235" i="2"/>
  <c r="J268" i="1"/>
  <c r="N55" i="3"/>
  <c r="N53" i="3" s="1"/>
  <c r="P53" i="3" s="1"/>
  <c r="O224" i="4"/>
  <c r="N222" i="4"/>
  <c r="P98" i="10"/>
  <c r="M96" i="10"/>
  <c r="M68" i="2"/>
  <c r="P254" i="2"/>
  <c r="O582" i="5"/>
  <c r="K625" i="5"/>
  <c r="K623" i="5"/>
  <c r="K621" i="5"/>
  <c r="K626" i="5"/>
  <c r="K624" i="5"/>
  <c r="K622" i="5"/>
  <c r="K620" i="5"/>
  <c r="K427" i="8"/>
  <c r="K65" i="2"/>
  <c r="K164" i="2"/>
  <c r="L224" i="2"/>
  <c r="O224" i="2" s="1"/>
  <c r="M220" i="4"/>
  <c r="N34" i="4"/>
  <c r="N14" i="4" s="1"/>
  <c r="L98" i="2"/>
  <c r="O98" i="2" s="1"/>
  <c r="L144" i="2"/>
  <c r="O144" i="2" s="1"/>
  <c r="N535" i="1"/>
  <c r="O439" i="5"/>
  <c r="K368" i="9"/>
  <c r="O318" i="2"/>
  <c r="P333" i="2"/>
  <c r="N389" i="1"/>
  <c r="J396" i="1"/>
  <c r="J400" i="1"/>
  <c r="J402" i="1"/>
  <c r="N405" i="1"/>
  <c r="N440" i="1"/>
  <c r="J447" i="1"/>
  <c r="I455" i="1"/>
  <c r="O564" i="2"/>
  <c r="J624" i="1"/>
  <c r="J628" i="1"/>
  <c r="J667" i="1"/>
  <c r="K173" i="3"/>
  <c r="K186" i="3"/>
  <c r="K270" i="3"/>
  <c r="K615" i="3"/>
  <c r="N55" i="4"/>
  <c r="N53" i="4" s="1"/>
  <c r="O537" i="4"/>
  <c r="K623" i="4"/>
  <c r="K416" i="5"/>
  <c r="N68" i="6"/>
  <c r="N66" i="6" s="1"/>
  <c r="P122" i="6"/>
  <c r="K425" i="6"/>
  <c r="K428" i="6"/>
  <c r="K435" i="6"/>
  <c r="O437" i="6"/>
  <c r="M120" i="7"/>
  <c r="P120" i="7" s="1"/>
  <c r="O533" i="7"/>
  <c r="K547" i="7"/>
  <c r="O564" i="7"/>
  <c r="K634" i="7"/>
  <c r="J671" i="7"/>
  <c r="N120" i="8"/>
  <c r="N118" i="8" s="1"/>
  <c r="K200" i="8"/>
  <c r="L275" i="8"/>
  <c r="O275" i="8" s="1"/>
  <c r="M292" i="8"/>
  <c r="P292" i="8" s="1"/>
  <c r="K349" i="8"/>
  <c r="K372" i="8"/>
  <c r="K375" i="8"/>
  <c r="K419" i="8"/>
  <c r="K425" i="8"/>
  <c r="O459" i="8"/>
  <c r="K464" i="8"/>
  <c r="O564" i="8"/>
  <c r="K597" i="8"/>
  <c r="O102" i="9"/>
  <c r="K108" i="9"/>
  <c r="K111" i="9"/>
  <c r="K418" i="9"/>
  <c r="N312" i="10"/>
  <c r="N310" i="10" s="1"/>
  <c r="O385" i="10"/>
  <c r="K397" i="10"/>
  <c r="K401" i="10"/>
  <c r="O406" i="10"/>
  <c r="J486" i="1"/>
  <c r="J489" i="1"/>
  <c r="J492" i="1"/>
  <c r="J495" i="1"/>
  <c r="J498" i="1"/>
  <c r="J501" i="1"/>
  <c r="J504" i="1"/>
  <c r="J507" i="1"/>
  <c r="J510" i="1"/>
  <c r="J513" i="1"/>
  <c r="J516" i="1"/>
  <c r="J519" i="1"/>
  <c r="J522" i="1"/>
  <c r="J525" i="1"/>
  <c r="J528" i="1"/>
  <c r="J531" i="1"/>
  <c r="K573" i="2"/>
  <c r="O582" i="2"/>
  <c r="J592" i="1"/>
  <c r="I619" i="1"/>
  <c r="I622" i="1"/>
  <c r="I625" i="1"/>
  <c r="P98" i="3"/>
  <c r="K109" i="3"/>
  <c r="K112" i="3"/>
  <c r="K117" i="3"/>
  <c r="L224" i="3"/>
  <c r="O224" i="3" s="1"/>
  <c r="K249" i="3"/>
  <c r="L314" i="3"/>
  <c r="O314" i="3" s="1"/>
  <c r="O383" i="3"/>
  <c r="N273" i="4"/>
  <c r="N271" i="4" s="1"/>
  <c r="K615" i="4"/>
  <c r="J671" i="4"/>
  <c r="O437" i="5"/>
  <c r="K630" i="5"/>
  <c r="N331" i="6"/>
  <c r="N329" i="6" s="1"/>
  <c r="K138" i="7"/>
  <c r="N273" i="7"/>
  <c r="N271" i="7" s="1"/>
  <c r="O401" i="7"/>
  <c r="N292" i="8"/>
  <c r="N290" i="8" s="1"/>
  <c r="N55" i="9"/>
  <c r="N53" i="9" s="1"/>
  <c r="M273" i="9"/>
  <c r="P273" i="9" s="1"/>
  <c r="N222" i="10"/>
  <c r="N220" i="10" s="1"/>
  <c r="P273" i="12"/>
  <c r="M271" i="12"/>
  <c r="P271" i="12" s="1"/>
  <c r="N298" i="1"/>
  <c r="O385" i="2"/>
  <c r="I423" i="1"/>
  <c r="K432" i="2"/>
  <c r="O435" i="2"/>
  <c r="N442" i="1"/>
  <c r="I449" i="1"/>
  <c r="O455" i="2"/>
  <c r="N462" i="1"/>
  <c r="N597" i="1"/>
  <c r="K613" i="2"/>
  <c r="J656" i="1"/>
  <c r="P144" i="3"/>
  <c r="L122" i="4"/>
  <c r="O122" i="4" s="1"/>
  <c r="N252" i="4"/>
  <c r="N250" i="4" s="1"/>
  <c r="O349" i="4"/>
  <c r="K533" i="4"/>
  <c r="L33" i="5"/>
  <c r="O33" i="5" s="1"/>
  <c r="K423" i="5"/>
  <c r="K429" i="5"/>
  <c r="O435" i="5"/>
  <c r="K474" i="5"/>
  <c r="K482" i="5"/>
  <c r="K547" i="5"/>
  <c r="O568" i="5"/>
  <c r="K573" i="5"/>
  <c r="L98" i="6"/>
  <c r="L96" i="6" s="1"/>
  <c r="O96" i="6" s="1"/>
  <c r="L333" i="6"/>
  <c r="O333" i="6" s="1"/>
  <c r="K340" i="6"/>
  <c r="O380" i="6"/>
  <c r="O383" i="6"/>
  <c r="K398" i="6"/>
  <c r="K201" i="7"/>
  <c r="K219" i="7"/>
  <c r="K343" i="7"/>
  <c r="K618" i="7"/>
  <c r="O349" i="8"/>
  <c r="N34" i="8"/>
  <c r="N14" i="8" s="1"/>
  <c r="K376" i="8"/>
  <c r="K397" i="8"/>
  <c r="K417" i="8"/>
  <c r="K423" i="8"/>
  <c r="K426" i="8"/>
  <c r="K465" i="8"/>
  <c r="K650" i="8"/>
  <c r="K189" i="9"/>
  <c r="K328" i="9"/>
  <c r="K381" i="9"/>
  <c r="K402" i="9"/>
  <c r="K416" i="9"/>
  <c r="O439" i="9"/>
  <c r="J671" i="9"/>
  <c r="K424" i="10"/>
  <c r="K626" i="12"/>
  <c r="K621" i="12"/>
  <c r="K623" i="12"/>
  <c r="K625" i="12"/>
  <c r="K201" i="4"/>
  <c r="K219" i="4"/>
  <c r="K328" i="4"/>
  <c r="K343" i="4"/>
  <c r="O352" i="4"/>
  <c r="K370" i="4"/>
  <c r="O437" i="4"/>
  <c r="J651" i="4"/>
  <c r="K110" i="5"/>
  <c r="K113" i="5"/>
  <c r="K235" i="5"/>
  <c r="O337" i="5"/>
  <c r="K398" i="5"/>
  <c r="O401" i="5"/>
  <c r="O404" i="5"/>
  <c r="K466" i="5"/>
  <c r="K564" i="5"/>
  <c r="O584" i="5"/>
  <c r="L275" i="6"/>
  <c r="L273" i="6" s="1"/>
  <c r="O568" i="6"/>
  <c r="K573" i="6"/>
  <c r="K635" i="6"/>
  <c r="K648" i="6"/>
  <c r="O649" i="6"/>
  <c r="P45" i="7"/>
  <c r="K149" i="7"/>
  <c r="K341" i="7"/>
  <c r="K429" i="7"/>
  <c r="K465" i="9"/>
  <c r="K474" i="9"/>
  <c r="O580" i="9"/>
  <c r="N33" i="12"/>
  <c r="N13" i="12" s="1"/>
  <c r="L294" i="2"/>
  <c r="O294" i="2" s="1"/>
  <c r="I421" i="1"/>
  <c r="J433" i="1"/>
  <c r="O459" i="2"/>
  <c r="K473" i="2"/>
  <c r="K497" i="2"/>
  <c r="K533" i="2"/>
  <c r="N538" i="1"/>
  <c r="J545" i="1"/>
  <c r="N559" i="1"/>
  <c r="J564" i="1"/>
  <c r="N570" i="1"/>
  <c r="N583" i="1"/>
  <c r="N587" i="1"/>
  <c r="J607" i="1"/>
  <c r="J633" i="1"/>
  <c r="L98" i="3"/>
  <c r="L96" i="3" s="1"/>
  <c r="L94" i="3" s="1"/>
  <c r="K113" i="3"/>
  <c r="L144" i="3"/>
  <c r="O144" i="3" s="1"/>
  <c r="K185" i="3"/>
  <c r="K285" i="3"/>
  <c r="P314" i="3"/>
  <c r="N312" i="3"/>
  <c r="N310" i="3" s="1"/>
  <c r="K401" i="3"/>
  <c r="O406" i="3"/>
  <c r="K417" i="3"/>
  <c r="K425" i="3"/>
  <c r="K431" i="3"/>
  <c r="O459" i="3"/>
  <c r="K464" i="3"/>
  <c r="K473" i="3"/>
  <c r="K482" i="3"/>
  <c r="K497" i="3"/>
  <c r="O535" i="3"/>
  <c r="L70" i="4"/>
  <c r="O70" i="4" s="1"/>
  <c r="K108" i="4"/>
  <c r="K138" i="4"/>
  <c r="P224" i="4"/>
  <c r="K341" i="4"/>
  <c r="O597" i="4"/>
  <c r="L294" i="5"/>
  <c r="O294" i="5" s="1"/>
  <c r="K580" i="5"/>
  <c r="P45" i="6"/>
  <c r="K199" i="6"/>
  <c r="L254" i="6"/>
  <c r="L252" i="6" s="1"/>
  <c r="K402" i="6"/>
  <c r="O535" i="6"/>
  <c r="K630" i="6"/>
  <c r="K633" i="6"/>
  <c r="L144" i="7"/>
  <c r="K164" i="7"/>
  <c r="L314" i="7"/>
  <c r="L312" i="7" s="1"/>
  <c r="O312" i="7" s="1"/>
  <c r="O347" i="7"/>
  <c r="K427" i="7"/>
  <c r="K630" i="7"/>
  <c r="K633" i="7"/>
  <c r="K199" i="8"/>
  <c r="O347" i="8"/>
  <c r="K418" i="8"/>
  <c r="K421" i="8"/>
  <c r="K424" i="8"/>
  <c r="K466" i="8"/>
  <c r="K564" i="8"/>
  <c r="O650" i="8"/>
  <c r="L45" i="9"/>
  <c r="O45" i="9" s="1"/>
  <c r="K80" i="9"/>
  <c r="K380" i="9"/>
  <c r="L144" i="10"/>
  <c r="O144" i="10" s="1"/>
  <c r="J651" i="11"/>
  <c r="K92" i="12"/>
  <c r="K189" i="12"/>
  <c r="K611" i="12"/>
  <c r="K634" i="12"/>
  <c r="K149" i="13"/>
  <c r="L314" i="13"/>
  <c r="L312" i="13" s="1"/>
  <c r="L310" i="13" s="1"/>
  <c r="K372" i="13"/>
  <c r="K427" i="13"/>
  <c r="K430" i="13"/>
  <c r="K481" i="13"/>
  <c r="K499" i="13"/>
  <c r="O537" i="13"/>
  <c r="O580" i="13"/>
  <c r="K619" i="13"/>
  <c r="K133" i="14"/>
  <c r="L275" i="14"/>
  <c r="L273" i="14" s="1"/>
  <c r="K328" i="14"/>
  <c r="K381" i="14"/>
  <c r="K402" i="14"/>
  <c r="K465" i="14"/>
  <c r="M68" i="15"/>
  <c r="P68" i="15" s="1"/>
  <c r="K149" i="15"/>
  <c r="N292" i="15"/>
  <c r="N290" i="15" s="1"/>
  <c r="K306" i="15"/>
  <c r="K402" i="15"/>
  <c r="K435" i="15"/>
  <c r="K547" i="15"/>
  <c r="O601" i="15"/>
  <c r="J651" i="15"/>
  <c r="K628" i="9"/>
  <c r="K631" i="9"/>
  <c r="N96" i="10"/>
  <c r="N94" i="10" s="1"/>
  <c r="K416" i="10"/>
  <c r="K422" i="10"/>
  <c r="K547" i="10"/>
  <c r="N55" i="11"/>
  <c r="N53" i="11" s="1"/>
  <c r="N142" i="11"/>
  <c r="N140" i="11" s="1"/>
  <c r="L333" i="11"/>
  <c r="O333" i="11" s="1"/>
  <c r="N31" i="11"/>
  <c r="N29" i="11" s="1"/>
  <c r="O406" i="11"/>
  <c r="K619" i="11"/>
  <c r="N273" i="12"/>
  <c r="N271" i="12" s="1"/>
  <c r="L294" i="12"/>
  <c r="O294" i="12" s="1"/>
  <c r="K343" i="12"/>
  <c r="K497" i="12"/>
  <c r="N120" i="15"/>
  <c r="N118" i="15" s="1"/>
  <c r="K249" i="15"/>
  <c r="N273" i="15"/>
  <c r="N271" i="15" s="1"/>
  <c r="K324" i="15"/>
  <c r="K397" i="15"/>
  <c r="K417" i="15"/>
  <c r="K455" i="15"/>
  <c r="K465" i="15"/>
  <c r="O537" i="15"/>
  <c r="K629" i="15"/>
  <c r="K635" i="15"/>
  <c r="K418" i="11"/>
  <c r="K427" i="11"/>
  <c r="O537" i="11"/>
  <c r="K108" i="12"/>
  <c r="N222" i="12"/>
  <c r="N220" i="12" s="1"/>
  <c r="P275" i="12"/>
  <c r="K615" i="12"/>
  <c r="J651" i="12"/>
  <c r="P254" i="13"/>
  <c r="O535" i="13"/>
  <c r="K573" i="13"/>
  <c r="L45" i="14"/>
  <c r="L43" i="14" s="1"/>
  <c r="K533" i="14"/>
  <c r="K449" i="15"/>
  <c r="O568" i="15"/>
  <c r="K573" i="15"/>
  <c r="L57" i="11"/>
  <c r="O57" i="11" s="1"/>
  <c r="K229" i="12"/>
  <c r="K427" i="12"/>
  <c r="L254" i="13"/>
  <c r="O254" i="13" s="1"/>
  <c r="K612" i="13"/>
  <c r="K618" i="13"/>
  <c r="N312" i="14"/>
  <c r="N310" i="14" s="1"/>
  <c r="N222" i="15"/>
  <c r="O584" i="9"/>
  <c r="K618" i="9"/>
  <c r="K629" i="9"/>
  <c r="K635" i="9"/>
  <c r="L45" i="10"/>
  <c r="O45" i="10" s="1"/>
  <c r="L314" i="10"/>
  <c r="O314" i="10" s="1"/>
  <c r="O347" i="10"/>
  <c r="K426" i="10"/>
  <c r="K419" i="11"/>
  <c r="K428" i="11"/>
  <c r="K431" i="11"/>
  <c r="K455" i="11"/>
  <c r="O457" i="11"/>
  <c r="K465" i="11"/>
  <c r="K474" i="11"/>
  <c r="K482" i="11"/>
  <c r="O566" i="11"/>
  <c r="J671" i="11"/>
  <c r="L57" i="12"/>
  <c r="O57" i="12" s="1"/>
  <c r="N96" i="12"/>
  <c r="N94" i="12" s="1"/>
  <c r="M252" i="12"/>
  <c r="P252" i="12" s="1"/>
  <c r="K402" i="12"/>
  <c r="K416" i="12"/>
  <c r="K422" i="12"/>
  <c r="K499" i="12"/>
  <c r="K547" i="12"/>
  <c r="K186" i="13"/>
  <c r="K200" i="13"/>
  <c r="P224" i="13"/>
  <c r="K377" i="13"/>
  <c r="O380" i="13"/>
  <c r="K629" i="13"/>
  <c r="K117" i="14"/>
  <c r="K149" i="14"/>
  <c r="K158" i="14"/>
  <c r="O401" i="14"/>
  <c r="O404" i="14"/>
  <c r="K418" i="14"/>
  <c r="K427" i="14"/>
  <c r="K430" i="14"/>
  <c r="K564" i="14"/>
  <c r="L70" i="15"/>
  <c r="L68" i="15" s="1"/>
  <c r="P224" i="15"/>
  <c r="P254" i="15"/>
  <c r="K265" i="15"/>
  <c r="L275" i="15"/>
  <c r="L273" i="15" s="1"/>
  <c r="N312" i="15"/>
  <c r="N310" i="15" s="1"/>
  <c r="L333" i="15"/>
  <c r="L331" i="15" s="1"/>
  <c r="K340" i="15"/>
  <c r="K343" i="15"/>
  <c r="K418" i="15"/>
  <c r="O439" i="15"/>
  <c r="K450" i="15"/>
  <c r="O455" i="15"/>
  <c r="L455" i="1"/>
  <c r="M55" i="2"/>
  <c r="M53" i="2" s="1"/>
  <c r="M318" i="2"/>
  <c r="M26" i="2" s="1"/>
  <c r="M16" i="2" s="1"/>
  <c r="K324" i="2"/>
  <c r="N331" i="2"/>
  <c r="N329" i="2" s="1"/>
  <c r="K424" i="2"/>
  <c r="M144" i="1"/>
  <c r="N148" i="1"/>
  <c r="O61" i="2"/>
  <c r="M142" i="2"/>
  <c r="O228" i="2"/>
  <c r="I350" i="1"/>
  <c r="L353" i="1"/>
  <c r="O353" i="1" s="1"/>
  <c r="M43" i="2"/>
  <c r="M41" i="2" s="1"/>
  <c r="P49" i="2"/>
  <c r="K81" i="2"/>
  <c r="P314" i="2"/>
  <c r="K419" i="2"/>
  <c r="K422" i="2"/>
  <c r="I265" i="1"/>
  <c r="L318" i="1"/>
  <c r="L337" i="1"/>
  <c r="I341" i="1"/>
  <c r="I344" i="1"/>
  <c r="K344" i="1" s="1"/>
  <c r="N43" i="2"/>
  <c r="N41" i="2" s="1"/>
  <c r="L57" i="2"/>
  <c r="L55" i="2" s="1"/>
  <c r="L53" i="2" s="1"/>
  <c r="K173" i="2"/>
  <c r="N273" i="2"/>
  <c r="N271" i="2" s="1"/>
  <c r="L314" i="2"/>
  <c r="L312" i="2" s="1"/>
  <c r="L333" i="2"/>
  <c r="O333" i="2" s="1"/>
  <c r="K340" i="2"/>
  <c r="K343" i="2"/>
  <c r="K380" i="2"/>
  <c r="K435" i="2"/>
  <c r="I215" i="1"/>
  <c r="K215" i="1" s="1"/>
  <c r="I452" i="1"/>
  <c r="K452" i="1" s="1"/>
  <c r="L45" i="2"/>
  <c r="O45" i="2" s="1"/>
  <c r="L275" i="2"/>
  <c r="L273" i="2" s="1"/>
  <c r="L271" i="2" s="1"/>
  <c r="K289" i="2"/>
  <c r="O380" i="2"/>
  <c r="O457" i="2"/>
  <c r="K64" i="3"/>
  <c r="K110" i="3"/>
  <c r="K200" i="3"/>
  <c r="L439" i="1"/>
  <c r="J445" i="1"/>
  <c r="J453" i="1"/>
  <c r="I518" i="1"/>
  <c r="I521" i="1"/>
  <c r="I524" i="1"/>
  <c r="I527" i="1"/>
  <c r="I530" i="1"/>
  <c r="N554" i="1"/>
  <c r="N605" i="1"/>
  <c r="J611" i="1"/>
  <c r="O298" i="7"/>
  <c r="K628" i="2"/>
  <c r="K93" i="3"/>
  <c r="L254" i="3"/>
  <c r="O254" i="3" s="1"/>
  <c r="J285" i="1"/>
  <c r="K328" i="3"/>
  <c r="O380" i="3"/>
  <c r="O385" i="3"/>
  <c r="K397" i="3"/>
  <c r="K422" i="3"/>
  <c r="J435" i="1"/>
  <c r="N459" i="1"/>
  <c r="J620" i="1"/>
  <c r="J623" i="1"/>
  <c r="J626" i="1"/>
  <c r="J630" i="1"/>
  <c r="N661" i="1"/>
  <c r="K113" i="4"/>
  <c r="K112" i="5"/>
  <c r="K149" i="5"/>
  <c r="O535" i="5"/>
  <c r="O599" i="5"/>
  <c r="K417" i="6"/>
  <c r="O601" i="6"/>
  <c r="O568" i="2"/>
  <c r="K634" i="2"/>
  <c r="N43" i="3"/>
  <c r="N41" i="3" s="1"/>
  <c r="I201" i="1"/>
  <c r="J209" i="1"/>
  <c r="J217" i="1"/>
  <c r="J281" i="1"/>
  <c r="J378" i="1"/>
  <c r="N552" i="1"/>
  <c r="J576" i="1"/>
  <c r="I618" i="1"/>
  <c r="I621" i="1"/>
  <c r="P45" i="4"/>
  <c r="P57" i="4"/>
  <c r="K229" i="4"/>
  <c r="K235" i="4"/>
  <c r="O347" i="4"/>
  <c r="K397" i="4"/>
  <c r="O564" i="4"/>
  <c r="N572" i="1"/>
  <c r="N68" i="5"/>
  <c r="N66" i="5" s="1"/>
  <c r="K204" i="5"/>
  <c r="M273" i="5"/>
  <c r="L275" i="5"/>
  <c r="K455" i="5"/>
  <c r="K465" i="5"/>
  <c r="O597" i="5"/>
  <c r="K612" i="5"/>
  <c r="K618" i="5"/>
  <c r="K628" i="5"/>
  <c r="M118" i="6"/>
  <c r="P118" i="6" s="1"/>
  <c r="N142" i="6"/>
  <c r="N140" i="6" s="1"/>
  <c r="N222" i="6"/>
  <c r="N220" i="6" s="1"/>
  <c r="M273" i="6"/>
  <c r="P273" i="6" s="1"/>
  <c r="O354" i="6"/>
  <c r="L32" i="6"/>
  <c r="L30" i="6" s="1"/>
  <c r="O435" i="6"/>
  <c r="K649" i="6"/>
  <c r="K465" i="7"/>
  <c r="K473" i="7"/>
  <c r="O566" i="7"/>
  <c r="N331" i="8"/>
  <c r="N329" i="8" s="1"/>
  <c r="O337" i="8"/>
  <c r="N31" i="10"/>
  <c r="N29" i="10" s="1"/>
  <c r="N96" i="11"/>
  <c r="N94" i="11" s="1"/>
  <c r="P314" i="11"/>
  <c r="M312" i="11"/>
  <c r="P312" i="11" s="1"/>
  <c r="K428" i="2"/>
  <c r="K597" i="2"/>
  <c r="O601" i="2"/>
  <c r="L59" i="1"/>
  <c r="J65" i="1"/>
  <c r="J188" i="1"/>
  <c r="J197" i="1"/>
  <c r="J372" i="1"/>
  <c r="J375" i="1"/>
  <c r="J379" i="1"/>
  <c r="K381" i="3"/>
  <c r="J398" i="1"/>
  <c r="N401" i="1"/>
  <c r="N404" i="1"/>
  <c r="N408" i="1"/>
  <c r="J415" i="1"/>
  <c r="K418" i="3"/>
  <c r="N457" i="1"/>
  <c r="N536" i="1"/>
  <c r="N540" i="1"/>
  <c r="N556" i="1"/>
  <c r="L568" i="1"/>
  <c r="J618" i="1"/>
  <c r="L57" i="4"/>
  <c r="K93" i="4"/>
  <c r="N120" i="4"/>
  <c r="N118" i="4" s="1"/>
  <c r="K377" i="4"/>
  <c r="O380" i="4"/>
  <c r="N386" i="1"/>
  <c r="J393" i="1"/>
  <c r="K398" i="4"/>
  <c r="O401" i="4"/>
  <c r="O404" i="4"/>
  <c r="K449" i="4"/>
  <c r="J470" i="1"/>
  <c r="J473" i="1"/>
  <c r="K481" i="4"/>
  <c r="K498" i="4"/>
  <c r="O568" i="4"/>
  <c r="K613" i="4"/>
  <c r="K619" i="4"/>
  <c r="K219" i="5"/>
  <c r="M312" i="5"/>
  <c r="P312" i="5" s="1"/>
  <c r="P333" i="5"/>
  <c r="I367" i="5"/>
  <c r="K367" i="5" s="1"/>
  <c r="K402" i="5"/>
  <c r="K449" i="5"/>
  <c r="L45" i="6"/>
  <c r="L43" i="6" s="1"/>
  <c r="J114" i="1"/>
  <c r="J157" i="1"/>
  <c r="J162" i="1"/>
  <c r="P224" i="6"/>
  <c r="K533" i="6"/>
  <c r="K629" i="6"/>
  <c r="K632" i="6"/>
  <c r="M43" i="10"/>
  <c r="M41" i="10" s="1"/>
  <c r="P70" i="11"/>
  <c r="M68" i="11"/>
  <c r="P68" i="11" s="1"/>
  <c r="K138" i="3"/>
  <c r="K158" i="3"/>
  <c r="J370" i="1"/>
  <c r="K402" i="3"/>
  <c r="K416" i="3"/>
  <c r="K428" i="3"/>
  <c r="N541" i="1"/>
  <c r="J547" i="1"/>
  <c r="J561" i="1"/>
  <c r="N565" i="1"/>
  <c r="J613" i="1"/>
  <c r="I616" i="1"/>
  <c r="J647" i="1"/>
  <c r="J649" i="1"/>
  <c r="J104" i="1"/>
  <c r="I109" i="1"/>
  <c r="L31" i="4"/>
  <c r="L11" i="4" s="1"/>
  <c r="L9" i="4" s="1"/>
  <c r="N33" i="4"/>
  <c r="N13" i="4" s="1"/>
  <c r="J374" i="1"/>
  <c r="N292" i="5"/>
  <c r="N290" i="5" s="1"/>
  <c r="N34" i="5"/>
  <c r="N14" i="5" s="1"/>
  <c r="J392" i="1"/>
  <c r="J419" i="1"/>
  <c r="J490" i="1"/>
  <c r="J514" i="1"/>
  <c r="N585" i="1"/>
  <c r="J77" i="1"/>
  <c r="J81" i="1"/>
  <c r="J92" i="1"/>
  <c r="K625" i="6"/>
  <c r="O457" i="10"/>
  <c r="L32" i="10"/>
  <c r="L30" i="10" s="1"/>
  <c r="K87" i="3"/>
  <c r="K92" i="3"/>
  <c r="M142" i="3"/>
  <c r="M140" i="3" s="1"/>
  <c r="K426" i="3"/>
  <c r="N436" i="1"/>
  <c r="N443" i="1"/>
  <c r="J449" i="1"/>
  <c r="J452" i="1"/>
  <c r="N455" i="1"/>
  <c r="N534" i="1"/>
  <c r="N604" i="1"/>
  <c r="P144" i="4"/>
  <c r="L314" i="4"/>
  <c r="O314" i="4" s="1"/>
  <c r="J349" i="1"/>
  <c r="K372" i="4"/>
  <c r="K375" i="4"/>
  <c r="K381" i="4"/>
  <c r="K396" i="4"/>
  <c r="K402" i="4"/>
  <c r="K466" i="4"/>
  <c r="K564" i="4"/>
  <c r="O566" i="4"/>
  <c r="K611" i="4"/>
  <c r="K625" i="4"/>
  <c r="K635" i="4"/>
  <c r="N96" i="5"/>
  <c r="N94" i="5" s="1"/>
  <c r="K108" i="5"/>
  <c r="N120" i="5"/>
  <c r="N118" i="5" s="1"/>
  <c r="N142" i="5"/>
  <c r="N140" i="5" s="1"/>
  <c r="N273" i="5"/>
  <c r="N271" i="5" s="1"/>
  <c r="K401" i="5"/>
  <c r="O406" i="5"/>
  <c r="K450" i="5"/>
  <c r="O455" i="5"/>
  <c r="N33" i="5"/>
  <c r="N13" i="5" s="1"/>
  <c r="K533" i="5"/>
  <c r="K634" i="5"/>
  <c r="L70" i="6"/>
  <c r="O70" i="6" s="1"/>
  <c r="L144" i="6"/>
  <c r="O144" i="6" s="1"/>
  <c r="K149" i="6"/>
  <c r="K164" i="6"/>
  <c r="K173" i="6"/>
  <c r="L294" i="6"/>
  <c r="O294" i="6" s="1"/>
  <c r="O385" i="6"/>
  <c r="K397" i="6"/>
  <c r="K421" i="7"/>
  <c r="N33" i="8"/>
  <c r="N13" i="8" s="1"/>
  <c r="O404" i="10"/>
  <c r="P120" i="11"/>
  <c r="M118" i="11"/>
  <c r="P118" i="11" s="1"/>
  <c r="K455" i="6"/>
  <c r="O457" i="6"/>
  <c r="K375" i="7"/>
  <c r="K466" i="7"/>
  <c r="K619" i="7"/>
  <c r="O406" i="8"/>
  <c r="K428" i="8"/>
  <c r="K81" i="9"/>
  <c r="K110" i="9"/>
  <c r="K113" i="9"/>
  <c r="K199" i="9"/>
  <c r="P254" i="9"/>
  <c r="K265" i="9"/>
  <c r="K372" i="9"/>
  <c r="K375" i="9"/>
  <c r="K417" i="9"/>
  <c r="K420" i="9"/>
  <c r="K431" i="9"/>
  <c r="K533" i="9"/>
  <c r="N33" i="9"/>
  <c r="N13" i="9" s="1"/>
  <c r="K591" i="9"/>
  <c r="K597" i="9"/>
  <c r="K612" i="9"/>
  <c r="J651" i="9"/>
  <c r="L122" i="10"/>
  <c r="O122" i="10" s="1"/>
  <c r="K341" i="10"/>
  <c r="O352" i="10"/>
  <c r="K396" i="10"/>
  <c r="K421" i="10"/>
  <c r="K432" i="10"/>
  <c r="O566" i="10"/>
  <c r="N644" i="10"/>
  <c r="N640" i="10" s="1"/>
  <c r="N638" i="10" s="1"/>
  <c r="N636" i="10" s="1"/>
  <c r="L24" i="11"/>
  <c r="O24" i="11" s="1"/>
  <c r="N292" i="11"/>
  <c r="N290" i="11" s="1"/>
  <c r="O404" i="11"/>
  <c r="K481" i="11"/>
  <c r="N222" i="13"/>
  <c r="P222" i="13" s="1"/>
  <c r="K449" i="6"/>
  <c r="K189" i="7"/>
  <c r="K425" i="7"/>
  <c r="O537" i="7"/>
  <c r="K617" i="7"/>
  <c r="N96" i="8"/>
  <c r="N94" i="8" s="1"/>
  <c r="K345" i="8"/>
  <c r="O537" i="8"/>
  <c r="K628" i="8"/>
  <c r="K631" i="8"/>
  <c r="L122" i="9"/>
  <c r="O122" i="9" s="1"/>
  <c r="K200" i="9"/>
  <c r="K497" i="9"/>
  <c r="K564" i="9"/>
  <c r="O597" i="9"/>
  <c r="N644" i="9"/>
  <c r="N640" i="9" s="1"/>
  <c r="N638" i="9" s="1"/>
  <c r="N636" i="9" s="1"/>
  <c r="O49" i="10"/>
  <c r="N252" i="10"/>
  <c r="N250" i="10" s="1"/>
  <c r="K368" i="10"/>
  <c r="K380" i="10"/>
  <c r="K533" i="10"/>
  <c r="O535" i="10"/>
  <c r="L70" i="11"/>
  <c r="L68" i="11" s="1"/>
  <c r="L314" i="11"/>
  <c r="O314" i="11" s="1"/>
  <c r="K328" i="11"/>
  <c r="O459" i="11"/>
  <c r="O597" i="11"/>
  <c r="K630" i="11"/>
  <c r="K633" i="11"/>
  <c r="L98" i="12"/>
  <c r="L96" i="12" s="1"/>
  <c r="K613" i="6"/>
  <c r="K628" i="6"/>
  <c r="O648" i="6"/>
  <c r="N120" i="7"/>
  <c r="N118" i="7" s="1"/>
  <c r="N312" i="7"/>
  <c r="N310" i="7" s="1"/>
  <c r="K402" i="7"/>
  <c r="J500" i="1"/>
  <c r="J509" i="1"/>
  <c r="N558" i="1"/>
  <c r="N567" i="1"/>
  <c r="K635" i="7"/>
  <c r="K132" i="8"/>
  <c r="K377" i="8"/>
  <c r="O380" i="8"/>
  <c r="K473" i="8"/>
  <c r="K340" i="9"/>
  <c r="K343" i="9"/>
  <c r="O349" i="9"/>
  <c r="O352" i="9"/>
  <c r="K370" i="9"/>
  <c r="K429" i="9"/>
  <c r="K432" i="9"/>
  <c r="O435" i="9"/>
  <c r="K634" i="9"/>
  <c r="K229" i="10"/>
  <c r="N33" i="10"/>
  <c r="N13" i="10" s="1"/>
  <c r="P98" i="14"/>
  <c r="M96" i="14"/>
  <c r="P96" i="14" s="1"/>
  <c r="K450" i="6"/>
  <c r="K547" i="6"/>
  <c r="J652" i="1"/>
  <c r="J659" i="1"/>
  <c r="N665" i="1"/>
  <c r="N668" i="1"/>
  <c r="J676" i="1"/>
  <c r="N96" i="7"/>
  <c r="N94" i="7" s="1"/>
  <c r="L122" i="7"/>
  <c r="O122" i="7" s="1"/>
  <c r="P144" i="7"/>
  <c r="K349" i="7"/>
  <c r="O385" i="7"/>
  <c r="K397" i="7"/>
  <c r="K426" i="7"/>
  <c r="K533" i="7"/>
  <c r="K564" i="7"/>
  <c r="O568" i="7"/>
  <c r="N32" i="8"/>
  <c r="N30" i="8" s="1"/>
  <c r="N142" i="9"/>
  <c r="N140" i="9" s="1"/>
  <c r="K616" i="9"/>
  <c r="L24" i="10"/>
  <c r="O24" i="10" s="1"/>
  <c r="N120" i="10"/>
  <c r="N118" i="10" s="1"/>
  <c r="L254" i="10"/>
  <c r="O254" i="10" s="1"/>
  <c r="P333" i="10"/>
  <c r="K350" i="10"/>
  <c r="K430" i="10"/>
  <c r="O599" i="10"/>
  <c r="P122" i="11"/>
  <c r="K229" i="11"/>
  <c r="N273" i="11"/>
  <c r="N271" i="11" s="1"/>
  <c r="I623" i="1"/>
  <c r="O599" i="7"/>
  <c r="K631" i="7"/>
  <c r="L57" i="8"/>
  <c r="O57" i="8" s="1"/>
  <c r="L122" i="8"/>
  <c r="O122" i="8" s="1"/>
  <c r="K164" i="8"/>
  <c r="K396" i="8"/>
  <c r="K402" i="8"/>
  <c r="K416" i="8"/>
  <c r="J651" i="8"/>
  <c r="P98" i="9"/>
  <c r="P144" i="9"/>
  <c r="K149" i="9"/>
  <c r="L224" i="9"/>
  <c r="O224" i="9" s="1"/>
  <c r="K264" i="9"/>
  <c r="K267" i="9"/>
  <c r="O337" i="9"/>
  <c r="K341" i="9"/>
  <c r="O347" i="9"/>
  <c r="K377" i="9"/>
  <c r="O380" i="9"/>
  <c r="K397" i="9"/>
  <c r="K419" i="9"/>
  <c r="K427" i="9"/>
  <c r="K593" i="9"/>
  <c r="K149" i="10"/>
  <c r="P292" i="10"/>
  <c r="L294" i="10"/>
  <c r="L292" i="10" s="1"/>
  <c r="K328" i="10"/>
  <c r="K340" i="10"/>
  <c r="K343" i="10"/>
  <c r="K349" i="10"/>
  <c r="K375" i="10"/>
  <c r="O380" i="10"/>
  <c r="O383" i="10"/>
  <c r="O401" i="10"/>
  <c r="K420" i="10"/>
  <c r="K423" i="10"/>
  <c r="K428" i="10"/>
  <c r="O568" i="10"/>
  <c r="K573" i="10"/>
  <c r="J651" i="10"/>
  <c r="N43" i="11"/>
  <c r="N41" i="11" s="1"/>
  <c r="L122" i="11"/>
  <c r="O122" i="11" s="1"/>
  <c r="P45" i="12"/>
  <c r="L57" i="14"/>
  <c r="L55" i="14" s="1"/>
  <c r="L53" i="14" s="1"/>
  <c r="N31" i="14"/>
  <c r="K381" i="12"/>
  <c r="O455" i="13"/>
  <c r="K589" i="13"/>
  <c r="O601" i="13"/>
  <c r="K132" i="14"/>
  <c r="L224" i="14"/>
  <c r="L222" i="14" s="1"/>
  <c r="O568" i="14"/>
  <c r="K631" i="14"/>
  <c r="L640" i="14"/>
  <c r="K309" i="15"/>
  <c r="K350" i="15"/>
  <c r="O406" i="15"/>
  <c r="K426" i="15"/>
  <c r="K345" i="11"/>
  <c r="K380" i="11"/>
  <c r="K402" i="11"/>
  <c r="K449" i="11"/>
  <c r="L122" i="12"/>
  <c r="L120" i="12" s="1"/>
  <c r="N142" i="12"/>
  <c r="N140" i="12" s="1"/>
  <c r="K199" i="12"/>
  <c r="N292" i="12"/>
  <c r="N290" i="12" s="1"/>
  <c r="K341" i="12"/>
  <c r="K419" i="12"/>
  <c r="K425" i="12"/>
  <c r="K428" i="12"/>
  <c r="K431" i="12"/>
  <c r="O568" i="12"/>
  <c r="K631" i="12"/>
  <c r="J671" i="12"/>
  <c r="N68" i="13"/>
  <c r="N66" i="13" s="1"/>
  <c r="P275" i="13"/>
  <c r="K328" i="13"/>
  <c r="O439" i="13"/>
  <c r="K597" i="13"/>
  <c r="K635" i="13"/>
  <c r="K340" i="14"/>
  <c r="O537" i="14"/>
  <c r="O566" i="14"/>
  <c r="K619" i="14"/>
  <c r="K219" i="15"/>
  <c r="L314" i="15"/>
  <c r="L312" i="15" s="1"/>
  <c r="K328" i="15"/>
  <c r="O354" i="15"/>
  <c r="K380" i="15"/>
  <c r="O435" i="15"/>
  <c r="K497" i="15"/>
  <c r="O533" i="15"/>
  <c r="K628" i="15"/>
  <c r="K631" i="15"/>
  <c r="K634" i="15"/>
  <c r="K423" i="12"/>
  <c r="K426" i="12"/>
  <c r="O597" i="12"/>
  <c r="K117" i="13"/>
  <c r="K133" i="13"/>
  <c r="K189" i="13"/>
  <c r="K398" i="13"/>
  <c r="O401" i="13"/>
  <c r="O404" i="13"/>
  <c r="O437" i="13"/>
  <c r="O459" i="13"/>
  <c r="K616" i="13"/>
  <c r="K164" i="14"/>
  <c r="I367" i="14"/>
  <c r="K367" i="14" s="1"/>
  <c r="L34" i="14"/>
  <c r="O455" i="14"/>
  <c r="L32" i="14"/>
  <c r="L30" i="14" s="1"/>
  <c r="O564" i="14"/>
  <c r="K622" i="14"/>
  <c r="K189" i="15"/>
  <c r="K199" i="15"/>
  <c r="P275" i="15"/>
  <c r="K340" i="11"/>
  <c r="K343" i="11"/>
  <c r="O380" i="11"/>
  <c r="K422" i="11"/>
  <c r="O439" i="11"/>
  <c r="K597" i="11"/>
  <c r="O599" i="11"/>
  <c r="K632" i="11"/>
  <c r="O102" i="12"/>
  <c r="K164" i="12"/>
  <c r="K200" i="12"/>
  <c r="L254" i="12"/>
  <c r="L252" i="12" s="1"/>
  <c r="L250" i="12" s="1"/>
  <c r="O250" i="12" s="1"/>
  <c r="N331" i="12"/>
  <c r="N329" i="12" s="1"/>
  <c r="O380" i="12"/>
  <c r="O383" i="12"/>
  <c r="K429" i="12"/>
  <c r="K449" i="12"/>
  <c r="K498" i="12"/>
  <c r="K564" i="12"/>
  <c r="O566" i="12"/>
  <c r="L122" i="13"/>
  <c r="O122" i="13" s="1"/>
  <c r="K173" i="13"/>
  <c r="K219" i="13"/>
  <c r="N312" i="13"/>
  <c r="N310" i="13" s="1"/>
  <c r="K370" i="13"/>
  <c r="K426" i="13"/>
  <c r="O533" i="13"/>
  <c r="K630" i="13"/>
  <c r="L122" i="14"/>
  <c r="L120" i="14" s="1"/>
  <c r="P224" i="14"/>
  <c r="K229" i="14"/>
  <c r="K397" i="14"/>
  <c r="K620" i="14"/>
  <c r="K112" i="12"/>
  <c r="N26" i="12"/>
  <c r="N16" i="12" s="1"/>
  <c r="O354" i="12"/>
  <c r="N32" i="12"/>
  <c r="N30" i="12" s="1"/>
  <c r="K418" i="12"/>
  <c r="K421" i="12"/>
  <c r="K424" i="12"/>
  <c r="O535" i="12"/>
  <c r="O601" i="12"/>
  <c r="K635" i="12"/>
  <c r="P45" i="13"/>
  <c r="L57" i="13"/>
  <c r="L55" i="13" s="1"/>
  <c r="L53" i="13" s="1"/>
  <c r="K285" i="13"/>
  <c r="L294" i="13"/>
  <c r="O294" i="13" s="1"/>
  <c r="K306" i="13"/>
  <c r="P314" i="13"/>
  <c r="K396" i="13"/>
  <c r="K421" i="13"/>
  <c r="K432" i="13"/>
  <c r="O435" i="13"/>
  <c r="K449" i="13"/>
  <c r="P333" i="14"/>
  <c r="K416" i="14"/>
  <c r="K419" i="14"/>
  <c r="K428" i="14"/>
  <c r="K431" i="14"/>
  <c r="O459" i="14"/>
  <c r="K482" i="14"/>
  <c r="L144" i="15"/>
  <c r="O144" i="15" s="1"/>
  <c r="K235" i="15"/>
  <c r="K264" i="15"/>
  <c r="K267" i="15"/>
  <c r="O347" i="15"/>
  <c r="K372" i="15"/>
  <c r="O380" i="15"/>
  <c r="K401" i="15"/>
  <c r="K482" i="15"/>
  <c r="K498" i="15"/>
  <c r="N599" i="1"/>
  <c r="O599" i="2"/>
  <c r="M273" i="3"/>
  <c r="M275" i="1"/>
  <c r="O354" i="4"/>
  <c r="L34" i="4"/>
  <c r="I426" i="1"/>
  <c r="K426" i="2"/>
  <c r="N32" i="2"/>
  <c r="N30" i="2" s="1"/>
  <c r="K455" i="2"/>
  <c r="J455" i="1"/>
  <c r="K560" i="2"/>
  <c r="I560" i="1"/>
  <c r="K560" i="1" s="1"/>
  <c r="L24" i="3"/>
  <c r="O24" i="3" s="1"/>
  <c r="L47" i="1"/>
  <c r="M66" i="3"/>
  <c r="K201" i="3"/>
  <c r="J201" i="1"/>
  <c r="J651" i="3"/>
  <c r="J657" i="1"/>
  <c r="K451" i="2"/>
  <c r="I451" i="1"/>
  <c r="O566" i="2"/>
  <c r="N566" i="1"/>
  <c r="P98" i="4"/>
  <c r="N96" i="4"/>
  <c r="N94" i="4" s="1"/>
  <c r="N98" i="1"/>
  <c r="I418" i="1"/>
  <c r="N33" i="2"/>
  <c r="N13" i="2" s="1"/>
  <c r="K423" i="2"/>
  <c r="I420" i="1"/>
  <c r="K420" i="3"/>
  <c r="O457" i="3"/>
  <c r="L457" i="1"/>
  <c r="O583" i="3"/>
  <c r="L583" i="1"/>
  <c r="O583" i="1" s="1"/>
  <c r="O599" i="3"/>
  <c r="L599" i="1"/>
  <c r="K628" i="3"/>
  <c r="I628" i="1"/>
  <c r="K216" i="2"/>
  <c r="I216" i="1"/>
  <c r="L254" i="2"/>
  <c r="O254" i="2" s="1"/>
  <c r="L23" i="2"/>
  <c r="O23" i="2" s="1"/>
  <c r="L255" i="1"/>
  <c r="K304" i="2"/>
  <c r="J304" i="1"/>
  <c r="K309" i="2"/>
  <c r="I309" i="1"/>
  <c r="K309" i="1" s="1"/>
  <c r="K631" i="2"/>
  <c r="I631" i="1"/>
  <c r="K370" i="3"/>
  <c r="I370" i="1"/>
  <c r="K430" i="3"/>
  <c r="I430" i="1"/>
  <c r="K547" i="3"/>
  <c r="I547" i="1"/>
  <c r="K551" i="3"/>
  <c r="I551" i="1"/>
  <c r="K551" i="1" s="1"/>
  <c r="K561" i="3"/>
  <c r="I561" i="1"/>
  <c r="K561" i="1" s="1"/>
  <c r="O565" i="3"/>
  <c r="L565" i="1"/>
  <c r="O565" i="1" s="1"/>
  <c r="K573" i="3"/>
  <c r="I573" i="1"/>
  <c r="K579" i="3"/>
  <c r="I579" i="1"/>
  <c r="K579" i="1" s="1"/>
  <c r="L597" i="1"/>
  <c r="O597" i="3"/>
  <c r="K149" i="2"/>
  <c r="I149" i="1"/>
  <c r="K369" i="2"/>
  <c r="I367" i="2"/>
  <c r="K367" i="2" s="1"/>
  <c r="J418" i="1"/>
  <c r="K418" i="2"/>
  <c r="K84" i="2"/>
  <c r="J84" i="1"/>
  <c r="P224" i="2"/>
  <c r="M222" i="2"/>
  <c r="P294" i="2"/>
  <c r="K373" i="3"/>
  <c r="I373" i="1"/>
  <c r="K373" i="1" s="1"/>
  <c r="P144" i="6"/>
  <c r="M142" i="6"/>
  <c r="I369" i="1"/>
  <c r="I575" i="1"/>
  <c r="K575" i="1" s="1"/>
  <c r="L24" i="2"/>
  <c r="O24" i="2" s="1"/>
  <c r="L70" i="2"/>
  <c r="L72" i="1"/>
  <c r="M102" i="3"/>
  <c r="P102" i="3" s="1"/>
  <c r="O102" i="3"/>
  <c r="N273" i="3"/>
  <c r="N271" i="3" s="1"/>
  <c r="N279" i="1"/>
  <c r="L294" i="3"/>
  <c r="O294" i="3" s="1"/>
  <c r="L295" i="1"/>
  <c r="K112" i="4"/>
  <c r="I112" i="1"/>
  <c r="K117" i="4"/>
  <c r="I117" i="1"/>
  <c r="K425" i="5"/>
  <c r="I425" i="1"/>
  <c r="K471" i="5"/>
  <c r="I471" i="1"/>
  <c r="K471" i="1" s="1"/>
  <c r="K485" i="5"/>
  <c r="I485" i="1"/>
  <c r="K485" i="1" s="1"/>
  <c r="K590" i="5"/>
  <c r="I590" i="1"/>
  <c r="K590" i="1" s="1"/>
  <c r="N26" i="2"/>
  <c r="N96" i="2"/>
  <c r="K200" i="2"/>
  <c r="N34" i="2"/>
  <c r="N410" i="1"/>
  <c r="J416" i="1"/>
  <c r="O553" i="2"/>
  <c r="L553" i="1"/>
  <c r="O553" i="1" s="1"/>
  <c r="O597" i="2"/>
  <c r="L661" i="1"/>
  <c r="O661" i="1" s="1"/>
  <c r="O661" i="2"/>
  <c r="N31" i="3"/>
  <c r="N29" i="3" s="1"/>
  <c r="J511" i="1"/>
  <c r="L554" i="1"/>
  <c r="O554" i="1" s="1"/>
  <c r="O554" i="3"/>
  <c r="K594" i="3"/>
  <c r="I594" i="1"/>
  <c r="K594" i="1" s="1"/>
  <c r="K618" i="3"/>
  <c r="K617" i="3"/>
  <c r="K619" i="3"/>
  <c r="I611" i="1"/>
  <c r="K611" i="3"/>
  <c r="K613" i="3"/>
  <c r="P254" i="4"/>
  <c r="M252" i="4"/>
  <c r="P70" i="5"/>
  <c r="M68" i="5"/>
  <c r="P68" i="5" s="1"/>
  <c r="M22" i="5"/>
  <c r="M12" i="5" s="1"/>
  <c r="M55" i="6"/>
  <c r="P57" i="6"/>
  <c r="K422" i="6"/>
  <c r="J422" i="1"/>
  <c r="K431" i="6"/>
  <c r="J431" i="1"/>
  <c r="P314" i="7"/>
  <c r="M312" i="7"/>
  <c r="K371" i="7"/>
  <c r="I367" i="7"/>
  <c r="K367" i="7" s="1"/>
  <c r="N331" i="11"/>
  <c r="N329" i="11" s="1"/>
  <c r="O337" i="11"/>
  <c r="O298" i="15"/>
  <c r="M298" i="15"/>
  <c r="M298" i="1" s="1"/>
  <c r="O600" i="15"/>
  <c r="L600" i="1"/>
  <c r="O600" i="1" s="1"/>
  <c r="K618" i="15"/>
  <c r="K616" i="15"/>
  <c r="K614" i="15"/>
  <c r="K612" i="15"/>
  <c r="K619" i="15"/>
  <c r="K617" i="15"/>
  <c r="K615" i="15"/>
  <c r="K613" i="15"/>
  <c r="K611" i="15"/>
  <c r="L382" i="1"/>
  <c r="O382" i="1" s="1"/>
  <c r="I416" i="1"/>
  <c r="I596" i="1"/>
  <c r="K596" i="1" s="1"/>
  <c r="I668" i="1"/>
  <c r="K668" i="1" s="1"/>
  <c r="P122" i="2"/>
  <c r="M120" i="2"/>
  <c r="M118" i="2" s="1"/>
  <c r="K430" i="2"/>
  <c r="K466" i="2"/>
  <c r="I466" i="1"/>
  <c r="K469" i="2"/>
  <c r="I469" i="1"/>
  <c r="K469" i="1" s="1"/>
  <c r="K472" i="2"/>
  <c r="I472" i="1"/>
  <c r="K472" i="1" s="1"/>
  <c r="K475" i="2"/>
  <c r="I475" i="1"/>
  <c r="K475" i="1" s="1"/>
  <c r="K478" i="2"/>
  <c r="I478" i="1"/>
  <c r="K478" i="1" s="1"/>
  <c r="K481" i="2"/>
  <c r="I481" i="1"/>
  <c r="K484" i="2"/>
  <c r="I484" i="1"/>
  <c r="K484" i="1" s="1"/>
  <c r="K487" i="2"/>
  <c r="I487" i="1"/>
  <c r="K487" i="1" s="1"/>
  <c r="K490" i="2"/>
  <c r="I490" i="1"/>
  <c r="K490" i="1" s="1"/>
  <c r="K493" i="2"/>
  <c r="I493" i="1"/>
  <c r="K493" i="1" s="1"/>
  <c r="K496" i="2"/>
  <c r="I496" i="1"/>
  <c r="K496" i="1" s="1"/>
  <c r="K499" i="2"/>
  <c r="I499" i="1"/>
  <c r="K502" i="2"/>
  <c r="I502" i="1"/>
  <c r="K502" i="1" s="1"/>
  <c r="K508" i="2"/>
  <c r="I508" i="1"/>
  <c r="K508" i="1" s="1"/>
  <c r="K514" i="2"/>
  <c r="I514" i="1"/>
  <c r="K514" i="1" s="1"/>
  <c r="K577" i="2"/>
  <c r="I577" i="1"/>
  <c r="K577" i="1" s="1"/>
  <c r="K633" i="2"/>
  <c r="I633" i="1"/>
  <c r="O648" i="2"/>
  <c r="L648" i="1"/>
  <c r="K650" i="2"/>
  <c r="I650" i="1"/>
  <c r="O651" i="2"/>
  <c r="L651" i="1"/>
  <c r="O651" i="1" s="1"/>
  <c r="P318" i="3"/>
  <c r="I435" i="1"/>
  <c r="K435" i="3"/>
  <c r="K450" i="3"/>
  <c r="I450" i="1"/>
  <c r="K509" i="3"/>
  <c r="I509" i="1"/>
  <c r="K509" i="1" s="1"/>
  <c r="K533" i="3"/>
  <c r="I533" i="1"/>
  <c r="I592" i="1"/>
  <c r="K592" i="1" s="1"/>
  <c r="K592" i="3"/>
  <c r="K635" i="3"/>
  <c r="I635" i="1"/>
  <c r="K648" i="3"/>
  <c r="I648" i="1"/>
  <c r="L435" i="1"/>
  <c r="P45" i="2"/>
  <c r="O49" i="2"/>
  <c r="N120" i="2"/>
  <c r="N118" i="2" s="1"/>
  <c r="M292" i="2"/>
  <c r="M290" i="2" s="1"/>
  <c r="K328" i="2"/>
  <c r="K425" i="2"/>
  <c r="J425" i="1"/>
  <c r="L551" i="1"/>
  <c r="O551" i="1" s="1"/>
  <c r="O551" i="2"/>
  <c r="I564" i="1"/>
  <c r="K619" i="2"/>
  <c r="J672" i="1"/>
  <c r="L31" i="3"/>
  <c r="K375" i="3"/>
  <c r="I375" i="1"/>
  <c r="K630" i="3"/>
  <c r="O383" i="4"/>
  <c r="L32" i="4"/>
  <c r="M271" i="6"/>
  <c r="P271" i="6" s="1"/>
  <c r="N26" i="9"/>
  <c r="N16" i="9" s="1"/>
  <c r="N252" i="9"/>
  <c r="P98" i="2"/>
  <c r="M96" i="2"/>
  <c r="P96" i="2" s="1"/>
  <c r="N222" i="2"/>
  <c r="O351" i="2"/>
  <c r="L31" i="2"/>
  <c r="O354" i="2"/>
  <c r="L34" i="2"/>
  <c r="O405" i="2"/>
  <c r="L33" i="2"/>
  <c r="O33" i="2" s="1"/>
  <c r="O438" i="2"/>
  <c r="L438" i="1"/>
  <c r="O438" i="1" s="1"/>
  <c r="O533" i="2"/>
  <c r="L533" i="1"/>
  <c r="O581" i="2"/>
  <c r="L581" i="1"/>
  <c r="O581" i="1" s="1"/>
  <c r="I665" i="1"/>
  <c r="K665" i="1" s="1"/>
  <c r="K665" i="2"/>
  <c r="M250" i="3"/>
  <c r="O353" i="3"/>
  <c r="L33" i="3"/>
  <c r="O33" i="3" s="1"/>
  <c r="K368" i="3"/>
  <c r="I368" i="1"/>
  <c r="O568" i="3"/>
  <c r="N22" i="4"/>
  <c r="N68" i="4"/>
  <c r="N66" i="4" s="1"/>
  <c r="K576" i="6"/>
  <c r="I576" i="1"/>
  <c r="K576" i="1" s="1"/>
  <c r="K663" i="6"/>
  <c r="I663" i="1"/>
  <c r="K663" i="1" s="1"/>
  <c r="O671" i="6"/>
  <c r="L671" i="1"/>
  <c r="O671" i="1" s="1"/>
  <c r="M43" i="8"/>
  <c r="P45" i="8"/>
  <c r="M118" i="8"/>
  <c r="O380" i="5"/>
  <c r="N96" i="6"/>
  <c r="N94" i="6" s="1"/>
  <c r="N644" i="6"/>
  <c r="N640" i="6" s="1"/>
  <c r="N638" i="6" s="1"/>
  <c r="N636" i="6" s="1"/>
  <c r="N55" i="8"/>
  <c r="P55" i="8" s="1"/>
  <c r="P57" i="8"/>
  <c r="O354" i="10"/>
  <c r="L34" i="10"/>
  <c r="L665" i="1"/>
  <c r="O665" i="1" s="1"/>
  <c r="N22" i="2"/>
  <c r="K80" i="2"/>
  <c r="K85" i="2"/>
  <c r="K138" i="2"/>
  <c r="K158" i="2"/>
  <c r="M250" i="2"/>
  <c r="P250" i="2" s="1"/>
  <c r="K397" i="2"/>
  <c r="K401" i="2"/>
  <c r="O406" i="2"/>
  <c r="K421" i="2"/>
  <c r="K449" i="2"/>
  <c r="K547" i="2"/>
  <c r="O584" i="2"/>
  <c r="K629" i="2"/>
  <c r="M43" i="3"/>
  <c r="M41" i="3" s="1"/>
  <c r="N96" i="3"/>
  <c r="N94" i="3" s="1"/>
  <c r="K108" i="3"/>
  <c r="K132" i="3"/>
  <c r="K149" i="3"/>
  <c r="K199" i="3"/>
  <c r="K266" i="3"/>
  <c r="M290" i="3"/>
  <c r="K345" i="3"/>
  <c r="O537" i="3"/>
  <c r="O566" i="3"/>
  <c r="J671" i="3"/>
  <c r="L254" i="4"/>
  <c r="O254" i="4" s="1"/>
  <c r="P333" i="4"/>
  <c r="N331" i="4"/>
  <c r="N329" i="4" s="1"/>
  <c r="L33" i="4"/>
  <c r="O33" i="4" s="1"/>
  <c r="O439" i="4"/>
  <c r="K450" i="4"/>
  <c r="N644" i="4"/>
  <c r="N640" i="4" s="1"/>
  <c r="N638" i="4" s="1"/>
  <c r="N636" i="4" s="1"/>
  <c r="K92" i="5"/>
  <c r="L98" i="5"/>
  <c r="O98" i="5" s="1"/>
  <c r="L314" i="6"/>
  <c r="L312" i="6" s="1"/>
  <c r="K341" i="6"/>
  <c r="K380" i="6"/>
  <c r="O537" i="6"/>
  <c r="P224" i="7"/>
  <c r="L275" i="7"/>
  <c r="O275" i="7" s="1"/>
  <c r="K328" i="7"/>
  <c r="O349" i="7"/>
  <c r="N31" i="7"/>
  <c r="N29" i="7" s="1"/>
  <c r="O439" i="7"/>
  <c r="K450" i="7"/>
  <c r="P122" i="8"/>
  <c r="O228" i="10"/>
  <c r="L26" i="10"/>
  <c r="L16" i="10" s="1"/>
  <c r="P254" i="10"/>
  <c r="M252" i="10"/>
  <c r="P252" i="10" s="1"/>
  <c r="M22" i="10"/>
  <c r="M12" i="10" s="1"/>
  <c r="K64" i="2"/>
  <c r="K201" i="2"/>
  <c r="N34" i="3"/>
  <c r="N14" i="3" s="1"/>
  <c r="P314" i="4"/>
  <c r="M312" i="4"/>
  <c r="M329" i="6"/>
  <c r="P57" i="7"/>
  <c r="M55" i="7"/>
  <c r="M53" i="7" s="1"/>
  <c r="K88" i="2"/>
  <c r="K189" i="2"/>
  <c r="O347" i="2"/>
  <c r="O383" i="2"/>
  <c r="K398" i="2"/>
  <c r="O401" i="2"/>
  <c r="O404" i="2"/>
  <c r="K417" i="2"/>
  <c r="K429" i="2"/>
  <c r="O439" i="2"/>
  <c r="K450" i="2"/>
  <c r="O537" i="2"/>
  <c r="O580" i="2"/>
  <c r="K618" i="2"/>
  <c r="K615" i="2"/>
  <c r="N644" i="2"/>
  <c r="N640" i="2" s="1"/>
  <c r="N638" i="2" s="1"/>
  <c r="N636" i="2" s="1"/>
  <c r="P57" i="3"/>
  <c r="N26" i="3"/>
  <c r="N16" i="3" s="1"/>
  <c r="K80" i="3"/>
  <c r="K86" i="3"/>
  <c r="N120" i="3"/>
  <c r="P120" i="3" s="1"/>
  <c r="K133" i="3"/>
  <c r="K264" i="3"/>
  <c r="K267" i="3"/>
  <c r="K289" i="3"/>
  <c r="K309" i="3"/>
  <c r="O318" i="3"/>
  <c r="L333" i="3"/>
  <c r="L331" i="3" s="1"/>
  <c r="K343" i="3"/>
  <c r="O349" i="3"/>
  <c r="I367" i="3"/>
  <c r="K367" i="3" s="1"/>
  <c r="K377" i="3"/>
  <c r="O533" i="3"/>
  <c r="O564" i="3"/>
  <c r="K629" i="3"/>
  <c r="L640" i="3"/>
  <c r="O640" i="3" s="1"/>
  <c r="K264" i="4"/>
  <c r="K435" i="4"/>
  <c r="K497" i="4"/>
  <c r="O601" i="4"/>
  <c r="K473" i="5"/>
  <c r="O533" i="5"/>
  <c r="K619" i="5"/>
  <c r="K617" i="5"/>
  <c r="K615" i="5"/>
  <c r="K613" i="5"/>
  <c r="K611" i="5"/>
  <c r="O61" i="6"/>
  <c r="L26" i="6"/>
  <c r="L16" i="6" s="1"/>
  <c r="J651" i="6"/>
  <c r="P254" i="7"/>
  <c r="M252" i="7"/>
  <c r="L333" i="7"/>
  <c r="O333" i="7" s="1"/>
  <c r="K474" i="7"/>
  <c r="O597" i="7"/>
  <c r="P98" i="8"/>
  <c r="M96" i="8"/>
  <c r="O351" i="8"/>
  <c r="L31" i="8"/>
  <c r="L29" i="8" s="1"/>
  <c r="O354" i="8"/>
  <c r="O384" i="8"/>
  <c r="L33" i="8"/>
  <c r="O33" i="8" s="1"/>
  <c r="K219" i="2"/>
  <c r="O337" i="2"/>
  <c r="O437" i="2"/>
  <c r="K465" i="2"/>
  <c r="O535" i="2"/>
  <c r="K635" i="2"/>
  <c r="K65" i="3"/>
  <c r="N22" i="3"/>
  <c r="M222" i="3"/>
  <c r="P222" i="3" s="1"/>
  <c r="P254" i="3"/>
  <c r="M312" i="3"/>
  <c r="K372" i="3"/>
  <c r="K398" i="3"/>
  <c r="O401" i="3"/>
  <c r="K481" i="3"/>
  <c r="K499" i="3"/>
  <c r="N33" i="3"/>
  <c r="N13" i="3" s="1"/>
  <c r="N644" i="3"/>
  <c r="N640" i="3" s="1"/>
  <c r="N638" i="3" s="1"/>
  <c r="N636" i="3" s="1"/>
  <c r="L45" i="4"/>
  <c r="O45" i="4" s="1"/>
  <c r="K349" i="4"/>
  <c r="K371" i="4"/>
  <c r="I367" i="4"/>
  <c r="K367" i="4" s="1"/>
  <c r="K473" i="4"/>
  <c r="O533" i="4"/>
  <c r="L24" i="5"/>
  <c r="O24" i="5" s="1"/>
  <c r="O385" i="5"/>
  <c r="N644" i="5"/>
  <c r="N640" i="5" s="1"/>
  <c r="N638" i="5" s="1"/>
  <c r="N636" i="5" s="1"/>
  <c r="K369" i="6"/>
  <c r="I367" i="6"/>
  <c r="K367" i="6" s="1"/>
  <c r="L23" i="7"/>
  <c r="O23" i="7" s="1"/>
  <c r="N252" i="7"/>
  <c r="N250" i="7" s="1"/>
  <c r="K368" i="7"/>
  <c r="O404" i="7"/>
  <c r="N32" i="7"/>
  <c r="N30" i="7" s="1"/>
  <c r="P70" i="8"/>
  <c r="M68" i="8"/>
  <c r="P68" i="8" s="1"/>
  <c r="O102" i="4"/>
  <c r="K111" i="4"/>
  <c r="M273" i="4"/>
  <c r="P273" i="4" s="1"/>
  <c r="L333" i="4"/>
  <c r="O333" i="4" s="1"/>
  <c r="K368" i="4"/>
  <c r="O406" i="4"/>
  <c r="K417" i="4"/>
  <c r="K420" i="4"/>
  <c r="K423" i="4"/>
  <c r="K426" i="4"/>
  <c r="K429" i="4"/>
  <c r="K432" i="4"/>
  <c r="O435" i="4"/>
  <c r="O459" i="4"/>
  <c r="K464" i="4"/>
  <c r="K547" i="4"/>
  <c r="K573" i="4"/>
  <c r="K597" i="4"/>
  <c r="O599" i="4"/>
  <c r="K621" i="4"/>
  <c r="K93" i="5"/>
  <c r="O102" i="5"/>
  <c r="L122" i="5"/>
  <c r="O122" i="5" s="1"/>
  <c r="M140" i="5"/>
  <c r="P144" i="5"/>
  <c r="K176" i="5"/>
  <c r="K185" i="5"/>
  <c r="L224" i="5"/>
  <c r="O224" i="5" s="1"/>
  <c r="L254" i="5"/>
  <c r="L252" i="5" s="1"/>
  <c r="N331" i="5"/>
  <c r="N329" i="5" s="1"/>
  <c r="K341" i="5"/>
  <c r="K422" i="5"/>
  <c r="K428" i="5"/>
  <c r="O459" i="5"/>
  <c r="K481" i="5"/>
  <c r="O566" i="5"/>
  <c r="O49" i="6"/>
  <c r="N55" i="6"/>
  <c r="N53" i="6" s="1"/>
  <c r="K158" i="6"/>
  <c r="K396" i="6"/>
  <c r="K420" i="6"/>
  <c r="K423" i="6"/>
  <c r="K426" i="6"/>
  <c r="K429" i="6"/>
  <c r="K432" i="6"/>
  <c r="O455" i="6"/>
  <c r="O599" i="6"/>
  <c r="K626" i="6"/>
  <c r="K158" i="7"/>
  <c r="K229" i="7"/>
  <c r="K340" i="7"/>
  <c r="K376" i="7"/>
  <c r="K401" i="7"/>
  <c r="K418" i="7"/>
  <c r="K430" i="7"/>
  <c r="O435" i="7"/>
  <c r="K482" i="7"/>
  <c r="K626" i="7"/>
  <c r="K623" i="7"/>
  <c r="K625" i="7"/>
  <c r="L98" i="8"/>
  <c r="P144" i="8"/>
  <c r="M142" i="8"/>
  <c r="P224" i="8"/>
  <c r="M222" i="8"/>
  <c r="P254" i="8"/>
  <c r="M252" i="8"/>
  <c r="P252" i="8" s="1"/>
  <c r="L314" i="8"/>
  <c r="O314" i="8" s="1"/>
  <c r="K328" i="8"/>
  <c r="K380" i="8"/>
  <c r="N43" i="9"/>
  <c r="N41" i="9" s="1"/>
  <c r="L57" i="9"/>
  <c r="K65" i="9"/>
  <c r="K88" i="9"/>
  <c r="M118" i="5"/>
  <c r="P118" i="5" s="1"/>
  <c r="N31" i="6"/>
  <c r="N11" i="6" s="1"/>
  <c r="N9" i="6" s="1"/>
  <c r="N33" i="6"/>
  <c r="N13" i="6" s="1"/>
  <c r="K564" i="6"/>
  <c r="O566" i="6"/>
  <c r="K618" i="6"/>
  <c r="K615" i="6"/>
  <c r="K631" i="6"/>
  <c r="L45" i="7"/>
  <c r="O45" i="7" s="1"/>
  <c r="L254" i="7"/>
  <c r="O254" i="7" s="1"/>
  <c r="P333" i="7"/>
  <c r="M331" i="7"/>
  <c r="M329" i="7" s="1"/>
  <c r="K350" i="7"/>
  <c r="L640" i="7"/>
  <c r="L638" i="7" s="1"/>
  <c r="O650" i="7"/>
  <c r="N142" i="8"/>
  <c r="N140" i="8" s="1"/>
  <c r="K235" i="8"/>
  <c r="N252" i="8"/>
  <c r="N250" i="8" s="1"/>
  <c r="L333" i="8"/>
  <c r="O333" i="8" s="1"/>
  <c r="K371" i="8"/>
  <c r="I367" i="8"/>
  <c r="K367" i="8" s="1"/>
  <c r="K420" i="8"/>
  <c r="K455" i="8"/>
  <c r="K83" i="9"/>
  <c r="K112" i="9"/>
  <c r="K625" i="9"/>
  <c r="K626" i="9"/>
  <c r="K620" i="9"/>
  <c r="K622" i="9"/>
  <c r="N55" i="10"/>
  <c r="N53" i="10" s="1"/>
  <c r="N22" i="10"/>
  <c r="K92" i="4"/>
  <c r="L98" i="4"/>
  <c r="L96" i="4" s="1"/>
  <c r="K109" i="4"/>
  <c r="L144" i="4"/>
  <c r="L142" i="4" s="1"/>
  <c r="K173" i="4"/>
  <c r="K267" i="4"/>
  <c r="K340" i="4"/>
  <c r="K427" i="4"/>
  <c r="K430" i="4"/>
  <c r="K455" i="4"/>
  <c r="O457" i="4"/>
  <c r="K618" i="4"/>
  <c r="K628" i="4"/>
  <c r="N26" i="5"/>
  <c r="N16" i="5" s="1"/>
  <c r="P98" i="5"/>
  <c r="K109" i="5"/>
  <c r="N312" i="5"/>
  <c r="N310" i="5" s="1"/>
  <c r="K426" i="5"/>
  <c r="K432" i="5"/>
  <c r="O457" i="5"/>
  <c r="O601" i="5"/>
  <c r="K189" i="6"/>
  <c r="O347" i="6"/>
  <c r="K416" i="6"/>
  <c r="K421" i="6"/>
  <c r="K424" i="6"/>
  <c r="K427" i="6"/>
  <c r="K430" i="6"/>
  <c r="N331" i="7"/>
  <c r="N329" i="7" s="1"/>
  <c r="P70" i="9"/>
  <c r="M68" i="9"/>
  <c r="P122" i="9"/>
  <c r="M120" i="9"/>
  <c r="O567" i="10"/>
  <c r="L33" i="10"/>
  <c r="O33" i="10" s="1"/>
  <c r="K110" i="4"/>
  <c r="K200" i="4"/>
  <c r="K265" i="4"/>
  <c r="M331" i="4"/>
  <c r="M329" i="4" s="1"/>
  <c r="K350" i="4"/>
  <c r="K380" i="4"/>
  <c r="O385" i="4"/>
  <c r="K401" i="4"/>
  <c r="N31" i="4"/>
  <c r="N29" i="4" s="1"/>
  <c r="K482" i="4"/>
  <c r="O535" i="4"/>
  <c r="K617" i="4"/>
  <c r="K629" i="4"/>
  <c r="P45" i="5"/>
  <c r="L144" i="5"/>
  <c r="L142" i="5" s="1"/>
  <c r="K200" i="5"/>
  <c r="K213" i="5"/>
  <c r="P224" i="5"/>
  <c r="L314" i="5"/>
  <c r="O314" i="5" s="1"/>
  <c r="K328" i="5"/>
  <c r="O347" i="5"/>
  <c r="O537" i="5"/>
  <c r="N43" i="6"/>
  <c r="N41" i="6" s="1"/>
  <c r="L122" i="6"/>
  <c r="O122" i="6" s="1"/>
  <c r="K200" i="6"/>
  <c r="N312" i="6"/>
  <c r="N310" i="6" s="1"/>
  <c r="P333" i="6"/>
  <c r="K345" i="6"/>
  <c r="K464" i="6"/>
  <c r="K473" i="6"/>
  <c r="K482" i="6"/>
  <c r="O564" i="6"/>
  <c r="K623" i="6"/>
  <c r="L640" i="6"/>
  <c r="L638" i="6" s="1"/>
  <c r="O49" i="7"/>
  <c r="M142" i="7"/>
  <c r="K199" i="7"/>
  <c r="K370" i="7"/>
  <c r="N33" i="7"/>
  <c r="N13" i="7" s="1"/>
  <c r="K396" i="7"/>
  <c r="O406" i="7"/>
  <c r="K424" i="7"/>
  <c r="O459" i="7"/>
  <c r="K464" i="7"/>
  <c r="K628" i="7"/>
  <c r="N26" i="8"/>
  <c r="N16" i="8" s="1"/>
  <c r="K285" i="8"/>
  <c r="K432" i="8"/>
  <c r="O435" i="8"/>
  <c r="K449" i="8"/>
  <c r="N644" i="8"/>
  <c r="N640" i="8" s="1"/>
  <c r="N638" i="8" s="1"/>
  <c r="N636" i="8" s="1"/>
  <c r="M49" i="9"/>
  <c r="M43" i="9" s="1"/>
  <c r="O49" i="9"/>
  <c r="L98" i="9"/>
  <c r="O98" i="9" s="1"/>
  <c r="I367" i="9"/>
  <c r="K367" i="9" s="1"/>
  <c r="K425" i="9"/>
  <c r="K455" i="9"/>
  <c r="O459" i="9"/>
  <c r="K589" i="9"/>
  <c r="K595" i="9"/>
  <c r="N34" i="10"/>
  <c r="N14" i="10" s="1"/>
  <c r="M55" i="11"/>
  <c r="P57" i="11"/>
  <c r="P144" i="12"/>
  <c r="M142" i="12"/>
  <c r="K474" i="8"/>
  <c r="K498" i="8"/>
  <c r="K93" i="9"/>
  <c r="L333" i="9"/>
  <c r="O333" i="9" s="1"/>
  <c r="K423" i="9"/>
  <c r="O457" i="9"/>
  <c r="K498" i="9"/>
  <c r="K573" i="9"/>
  <c r="K619" i="9"/>
  <c r="K164" i="10"/>
  <c r="K173" i="10"/>
  <c r="P224" i="10"/>
  <c r="M222" i="10"/>
  <c r="M337" i="10"/>
  <c r="O337" i="10"/>
  <c r="O349" i="10"/>
  <c r="K370" i="10"/>
  <c r="K417" i="10"/>
  <c r="K435" i="10"/>
  <c r="O437" i="10"/>
  <c r="O597" i="10"/>
  <c r="M22" i="11"/>
  <c r="M12" i="11" s="1"/>
  <c r="P144" i="11"/>
  <c r="P294" i="11"/>
  <c r="M292" i="11"/>
  <c r="P292" i="11" s="1"/>
  <c r="O555" i="11"/>
  <c r="L34" i="11"/>
  <c r="K615" i="7"/>
  <c r="N312" i="9"/>
  <c r="N310" i="9" s="1"/>
  <c r="K350" i="9"/>
  <c r="K401" i="9"/>
  <c r="O406" i="9"/>
  <c r="K421" i="9"/>
  <c r="K435" i="9"/>
  <c r="O455" i="9"/>
  <c r="M68" i="10"/>
  <c r="L275" i="10"/>
  <c r="N32" i="10"/>
  <c r="N30" i="10" s="1"/>
  <c r="N26" i="11"/>
  <c r="N16" i="11" s="1"/>
  <c r="K613" i="7"/>
  <c r="K629" i="7"/>
  <c r="K343" i="8"/>
  <c r="O437" i="8"/>
  <c r="K482" i="8"/>
  <c r="K618" i="8"/>
  <c r="K630" i="8"/>
  <c r="K158" i="9"/>
  <c r="K164" i="9"/>
  <c r="K173" i="9"/>
  <c r="M252" i="9"/>
  <c r="M250" i="9" s="1"/>
  <c r="L294" i="9"/>
  <c r="L292" i="9" s="1"/>
  <c r="O292" i="9" s="1"/>
  <c r="L314" i="9"/>
  <c r="L312" i="9" s="1"/>
  <c r="N331" i="9"/>
  <c r="N329" i="9" s="1"/>
  <c r="K376" i="9"/>
  <c r="K450" i="9"/>
  <c r="K466" i="9"/>
  <c r="K481" i="9"/>
  <c r="K499" i="9"/>
  <c r="O564" i="9"/>
  <c r="O601" i="9"/>
  <c r="L224" i="10"/>
  <c r="O224" i="10" s="1"/>
  <c r="K402" i="10"/>
  <c r="K429" i="10"/>
  <c r="K564" i="10"/>
  <c r="L640" i="10"/>
  <c r="L45" i="11"/>
  <c r="L254" i="11"/>
  <c r="O254" i="11" s="1"/>
  <c r="O351" i="12"/>
  <c r="L31" i="12"/>
  <c r="L11" i="12" s="1"/>
  <c r="O535" i="7"/>
  <c r="K611" i="7"/>
  <c r="N644" i="7"/>
  <c r="N640" i="7" s="1"/>
  <c r="N638" i="7" s="1"/>
  <c r="N636" i="7" s="1"/>
  <c r="L45" i="8"/>
  <c r="O45" i="8" s="1"/>
  <c r="K117" i="8"/>
  <c r="K341" i="8"/>
  <c r="K381" i="8"/>
  <c r="K398" i="8"/>
  <c r="O401" i="8"/>
  <c r="O404" i="8"/>
  <c r="K422" i="8"/>
  <c r="K533" i="8"/>
  <c r="O535" i="8"/>
  <c r="K573" i="8"/>
  <c r="K633" i="8"/>
  <c r="K82" i="9"/>
  <c r="K109" i="9"/>
  <c r="M142" i="9"/>
  <c r="M140" i="9" s="1"/>
  <c r="L24" i="9"/>
  <c r="O24" i="9" s="1"/>
  <c r="K229" i="9"/>
  <c r="K266" i="9"/>
  <c r="M292" i="9"/>
  <c r="P292" i="9" s="1"/>
  <c r="P333" i="9"/>
  <c r="K345" i="9"/>
  <c r="K349" i="9"/>
  <c r="O354" i="9"/>
  <c r="O401" i="9"/>
  <c r="O404" i="9"/>
  <c r="N31" i="9"/>
  <c r="N11" i="9" s="1"/>
  <c r="N9" i="9" s="1"/>
  <c r="K580" i="9"/>
  <c r="O599" i="9"/>
  <c r="K630" i="9"/>
  <c r="P57" i="10"/>
  <c r="P337" i="11"/>
  <c r="N644" i="11"/>
  <c r="N640" i="11" s="1"/>
  <c r="N638" i="11" s="1"/>
  <c r="N636" i="11" s="1"/>
  <c r="N34" i="13"/>
  <c r="N14" i="13" s="1"/>
  <c r="L70" i="10"/>
  <c r="L98" i="10"/>
  <c r="O98" i="10" s="1"/>
  <c r="K345" i="10"/>
  <c r="K381" i="10"/>
  <c r="K425" i="10"/>
  <c r="P224" i="11"/>
  <c r="M273" i="11"/>
  <c r="P273" i="11" s="1"/>
  <c r="K341" i="11"/>
  <c r="I367" i="11"/>
  <c r="K367" i="11" s="1"/>
  <c r="K417" i="11"/>
  <c r="K430" i="11"/>
  <c r="K464" i="11"/>
  <c r="P98" i="12"/>
  <c r="K375" i="12"/>
  <c r="M318" i="13"/>
  <c r="M312" i="13" s="1"/>
  <c r="O318" i="13"/>
  <c r="L31" i="14"/>
  <c r="L29" i="14" s="1"/>
  <c r="J671" i="10"/>
  <c r="N68" i="11"/>
  <c r="N66" i="11" s="1"/>
  <c r="M140" i="11"/>
  <c r="O384" i="13"/>
  <c r="L33" i="13"/>
  <c r="O33" i="13" s="1"/>
  <c r="K625" i="13"/>
  <c r="K623" i="13"/>
  <c r="K621" i="13"/>
  <c r="K626" i="13"/>
  <c r="K624" i="13"/>
  <c r="K622" i="13"/>
  <c r="K620" i="13"/>
  <c r="O337" i="14"/>
  <c r="M337" i="14"/>
  <c r="I367" i="10"/>
  <c r="K367" i="10" s="1"/>
  <c r="P122" i="12"/>
  <c r="M120" i="12"/>
  <c r="P333" i="12"/>
  <c r="M331" i="12"/>
  <c r="M329" i="12" s="1"/>
  <c r="M140" i="10"/>
  <c r="P144" i="10"/>
  <c r="K158" i="10"/>
  <c r="K219" i="10"/>
  <c r="K235" i="10"/>
  <c r="L333" i="10"/>
  <c r="O333" i="10" s="1"/>
  <c r="K372" i="10"/>
  <c r="K377" i="10"/>
  <c r="K419" i="10"/>
  <c r="K431" i="10"/>
  <c r="K450" i="10"/>
  <c r="O537" i="10"/>
  <c r="K628" i="10"/>
  <c r="K634" i="10"/>
  <c r="M96" i="11"/>
  <c r="M331" i="11"/>
  <c r="O347" i="11"/>
  <c r="K435" i="11"/>
  <c r="K473" i="11"/>
  <c r="K614" i="11"/>
  <c r="M96" i="12"/>
  <c r="M250" i="13"/>
  <c r="P250" i="13" s="1"/>
  <c r="P252" i="13"/>
  <c r="O385" i="12"/>
  <c r="K397" i="12"/>
  <c r="K595" i="13"/>
  <c r="O599" i="13"/>
  <c r="K381" i="11"/>
  <c r="K425" i="11"/>
  <c r="O437" i="11"/>
  <c r="K450" i="11"/>
  <c r="K533" i="11"/>
  <c r="O535" i="11"/>
  <c r="O564" i="11"/>
  <c r="K612" i="11"/>
  <c r="K618" i="11"/>
  <c r="L640" i="11"/>
  <c r="N34" i="12"/>
  <c r="N14" i="12" s="1"/>
  <c r="L275" i="12"/>
  <c r="L333" i="12"/>
  <c r="O333" i="12" s="1"/>
  <c r="K340" i="12"/>
  <c r="O352" i="12"/>
  <c r="K398" i="12"/>
  <c r="K573" i="12"/>
  <c r="K630" i="12"/>
  <c r="N644" i="12"/>
  <c r="N640" i="12" s="1"/>
  <c r="N638" i="12" s="1"/>
  <c r="N636" i="12" s="1"/>
  <c r="N26" i="13"/>
  <c r="N16" i="13" s="1"/>
  <c r="N142" i="13"/>
  <c r="N140" i="13" s="1"/>
  <c r="M271" i="13"/>
  <c r="N31" i="13"/>
  <c r="N29" i="13" s="1"/>
  <c r="K593" i="13"/>
  <c r="O597" i="13"/>
  <c r="N222" i="14"/>
  <c r="N220" i="14" s="1"/>
  <c r="N43" i="15"/>
  <c r="N41" i="15" s="1"/>
  <c r="L31" i="15"/>
  <c r="L11" i="15" s="1"/>
  <c r="O382" i="15"/>
  <c r="N644" i="15"/>
  <c r="N640" i="15" s="1"/>
  <c r="N638" i="15" s="1"/>
  <c r="N636" i="15" s="1"/>
  <c r="N32" i="11"/>
  <c r="N30" i="11" s="1"/>
  <c r="K113" i="12"/>
  <c r="K158" i="12"/>
  <c r="P224" i="12"/>
  <c r="I367" i="12"/>
  <c r="K367" i="12" s="1"/>
  <c r="K435" i="12"/>
  <c r="O437" i="12"/>
  <c r="O455" i="12"/>
  <c r="O537" i="12"/>
  <c r="K613" i="12"/>
  <c r="K619" i="12"/>
  <c r="L34" i="13"/>
  <c r="M68" i="13"/>
  <c r="P68" i="13" s="1"/>
  <c r="K132" i="13"/>
  <c r="L144" i="13"/>
  <c r="L142" i="13" s="1"/>
  <c r="L140" i="13" s="1"/>
  <c r="K340" i="13"/>
  <c r="K343" i="13"/>
  <c r="O349" i="13"/>
  <c r="O352" i="13"/>
  <c r="K375" i="13"/>
  <c r="K402" i="13"/>
  <c r="K416" i="13"/>
  <c r="K428" i="13"/>
  <c r="K464" i="13"/>
  <c r="K473" i="13"/>
  <c r="K482" i="13"/>
  <c r="K497" i="13"/>
  <c r="O564" i="13"/>
  <c r="K591" i="13"/>
  <c r="L34" i="15"/>
  <c r="O401" i="11"/>
  <c r="K421" i="11"/>
  <c r="K616" i="11"/>
  <c r="M68" i="12"/>
  <c r="K111" i="12"/>
  <c r="L24" i="12"/>
  <c r="O24" i="12" s="1"/>
  <c r="K328" i="12"/>
  <c r="K349" i="12"/>
  <c r="K372" i="12"/>
  <c r="K396" i="12"/>
  <c r="O404" i="12"/>
  <c r="K420" i="12"/>
  <c r="K432" i="12"/>
  <c r="O435" i="12"/>
  <c r="K618" i="12"/>
  <c r="K628" i="12"/>
  <c r="L640" i="12"/>
  <c r="L638" i="12" s="1"/>
  <c r="L636" i="12" s="1"/>
  <c r="O636" i="12" s="1"/>
  <c r="L32" i="13"/>
  <c r="L30" i="13" s="1"/>
  <c r="N120" i="13"/>
  <c r="N118" i="13" s="1"/>
  <c r="P98" i="15"/>
  <c r="M96" i="15"/>
  <c r="O405" i="15"/>
  <c r="L33" i="15"/>
  <c r="O33" i="15" s="1"/>
  <c r="K430" i="12"/>
  <c r="O533" i="12"/>
  <c r="K617" i="12"/>
  <c r="K629" i="12"/>
  <c r="L45" i="13"/>
  <c r="O45" i="13" s="1"/>
  <c r="P122" i="13"/>
  <c r="M142" i="13"/>
  <c r="M140" i="13" s="1"/>
  <c r="K164" i="13"/>
  <c r="K289" i="13"/>
  <c r="K309" i="13"/>
  <c r="K341" i="13"/>
  <c r="O347" i="13"/>
  <c r="K350" i="13"/>
  <c r="K376" i="13"/>
  <c r="K401" i="13"/>
  <c r="O406" i="13"/>
  <c r="K424" i="13"/>
  <c r="K435" i="13"/>
  <c r="K465" i="13"/>
  <c r="K474" i="13"/>
  <c r="K498" i="13"/>
  <c r="K547" i="13"/>
  <c r="O568" i="13"/>
  <c r="K611" i="13"/>
  <c r="K613" i="13"/>
  <c r="K615" i="13"/>
  <c r="K617" i="13"/>
  <c r="N26" i="14"/>
  <c r="N16" i="14" s="1"/>
  <c r="N96" i="15"/>
  <c r="N94" i="15" s="1"/>
  <c r="N34" i="14"/>
  <c r="N14" i="14" s="1"/>
  <c r="K481" i="14"/>
  <c r="K629" i="14"/>
  <c r="N644" i="14"/>
  <c r="N640" i="14" s="1"/>
  <c r="N638" i="14" s="1"/>
  <c r="N636" i="14" s="1"/>
  <c r="O457" i="15"/>
  <c r="O597" i="15"/>
  <c r="L144" i="14"/>
  <c r="L142" i="14" s="1"/>
  <c r="K173" i="14"/>
  <c r="K396" i="14"/>
  <c r="K435" i="14"/>
  <c r="O437" i="14"/>
  <c r="K450" i="14"/>
  <c r="K597" i="14"/>
  <c r="O599" i="14"/>
  <c r="K630" i="14"/>
  <c r="K635" i="14"/>
  <c r="J651" i="14"/>
  <c r="J671" i="14"/>
  <c r="N32" i="15"/>
  <c r="N30" i="15" s="1"/>
  <c r="K200" i="15"/>
  <c r="M271" i="15"/>
  <c r="M331" i="15"/>
  <c r="M329" i="15" s="1"/>
  <c r="K345" i="15"/>
  <c r="K377" i="15"/>
  <c r="O401" i="15"/>
  <c r="K416" i="15"/>
  <c r="K430" i="15"/>
  <c r="K499" i="15"/>
  <c r="K621" i="15"/>
  <c r="K623" i="15"/>
  <c r="K625" i="15"/>
  <c r="K270" i="14"/>
  <c r="O533" i="14"/>
  <c r="K626" i="14"/>
  <c r="L98" i="15"/>
  <c r="L96" i="15" s="1"/>
  <c r="N34" i="15"/>
  <c r="N14" i="15" s="1"/>
  <c r="N33" i="15"/>
  <c r="N13" i="15" s="1"/>
  <c r="N31" i="15"/>
  <c r="N29" i="15" s="1"/>
  <c r="M68" i="14"/>
  <c r="P68" i="14" s="1"/>
  <c r="L333" i="14"/>
  <c r="O333" i="14" s="1"/>
  <c r="K417" i="14"/>
  <c r="K420" i="14"/>
  <c r="K426" i="14"/>
  <c r="K429" i="14"/>
  <c r="O435" i="14"/>
  <c r="O597" i="14"/>
  <c r="K624" i="14"/>
  <c r="K628" i="14"/>
  <c r="N22" i="15"/>
  <c r="P122" i="15"/>
  <c r="N142" i="15"/>
  <c r="N140" i="15" s="1"/>
  <c r="M222" i="15"/>
  <c r="M220" i="15" s="1"/>
  <c r="K266" i="15"/>
  <c r="K270" i="15"/>
  <c r="K289" i="15"/>
  <c r="P337" i="15"/>
  <c r="K341" i="15"/>
  <c r="K420" i="15"/>
  <c r="K428" i="15"/>
  <c r="K219" i="14"/>
  <c r="L254" i="14"/>
  <c r="L252" i="14" s="1"/>
  <c r="L314" i="14"/>
  <c r="L312" i="14" s="1"/>
  <c r="O312" i="14" s="1"/>
  <c r="O380" i="14"/>
  <c r="O383" i="14"/>
  <c r="K455" i="14"/>
  <c r="O457" i="14"/>
  <c r="K634" i="14"/>
  <c r="P144" i="15"/>
  <c r="K158" i="15"/>
  <c r="K429" i="15"/>
  <c r="O459" i="15"/>
  <c r="K481" i="15"/>
  <c r="O566" i="15"/>
  <c r="O599" i="15"/>
  <c r="K620" i="15"/>
  <c r="K622" i="15"/>
  <c r="K624" i="15"/>
  <c r="N55" i="2"/>
  <c r="N53" i="2" s="1"/>
  <c r="P311" i="2"/>
  <c r="L273" i="3"/>
  <c r="O279" i="3"/>
  <c r="L26" i="3"/>
  <c r="O439" i="3"/>
  <c r="L34" i="3"/>
  <c r="P11" i="4"/>
  <c r="M9" i="1"/>
  <c r="M15" i="1"/>
  <c r="P15" i="1" s="1"/>
  <c r="M29" i="1"/>
  <c r="M9" i="2"/>
  <c r="M15" i="2"/>
  <c r="P15" i="2" s="1"/>
  <c r="M22" i="2"/>
  <c r="M29" i="2"/>
  <c r="O102" i="2"/>
  <c r="M331" i="2"/>
  <c r="P337" i="2"/>
  <c r="K464" i="2"/>
  <c r="K482" i="2"/>
  <c r="K625" i="2"/>
  <c r="K623" i="2"/>
  <c r="K621" i="2"/>
  <c r="K626" i="2"/>
  <c r="K624" i="2"/>
  <c r="K622" i="2"/>
  <c r="K620" i="2"/>
  <c r="L23" i="3"/>
  <c r="L57" i="3"/>
  <c r="K265" i="3"/>
  <c r="O272" i="3"/>
  <c r="P333" i="3"/>
  <c r="K349" i="3"/>
  <c r="O354" i="3"/>
  <c r="K376" i="3"/>
  <c r="L32" i="3"/>
  <c r="O437" i="3"/>
  <c r="K564" i="3"/>
  <c r="M14" i="1"/>
  <c r="P14" i="1" s="1"/>
  <c r="M14" i="2"/>
  <c r="P14" i="2" s="1"/>
  <c r="L26" i="2"/>
  <c r="M273" i="2"/>
  <c r="N292" i="2"/>
  <c r="N290" i="2" s="1"/>
  <c r="P298" i="2"/>
  <c r="O298" i="2"/>
  <c r="L640" i="2"/>
  <c r="O665" i="2"/>
  <c r="L45" i="3"/>
  <c r="P275" i="3"/>
  <c r="M22" i="3"/>
  <c r="P330" i="3"/>
  <c r="M329" i="3"/>
  <c r="P122" i="4"/>
  <c r="M120" i="4"/>
  <c r="M118" i="4" s="1"/>
  <c r="P118" i="4" s="1"/>
  <c r="M13" i="1"/>
  <c r="P13" i="1" s="1"/>
  <c r="M13" i="2"/>
  <c r="P13" i="2" s="1"/>
  <c r="N312" i="2"/>
  <c r="K474" i="2"/>
  <c r="K498" i="2"/>
  <c r="K340" i="3"/>
  <c r="O352" i="3"/>
  <c r="M96" i="4"/>
  <c r="M26" i="4"/>
  <c r="P102" i="4"/>
  <c r="K402" i="2"/>
  <c r="K564" i="2"/>
  <c r="P23" i="3"/>
  <c r="M13" i="3"/>
  <c r="P13" i="3" s="1"/>
  <c r="K88" i="3"/>
  <c r="N32" i="3"/>
  <c r="N30" i="3" s="1"/>
  <c r="O404" i="3"/>
  <c r="K449" i="3"/>
  <c r="K466" i="3"/>
  <c r="K625" i="3"/>
  <c r="K623" i="3"/>
  <c r="K621" i="3"/>
  <c r="K626" i="3"/>
  <c r="K624" i="3"/>
  <c r="K622" i="3"/>
  <c r="K620" i="3"/>
  <c r="P32" i="4"/>
  <c r="M30" i="4"/>
  <c r="P30" i="4" s="1"/>
  <c r="M9" i="3"/>
  <c r="M29" i="3"/>
  <c r="P70" i="3"/>
  <c r="K612" i="2"/>
  <c r="K614" i="2"/>
  <c r="K616" i="2"/>
  <c r="M14" i="3"/>
  <c r="P14" i="3" s="1"/>
  <c r="K612" i="3"/>
  <c r="K614" i="3"/>
  <c r="K616" i="3"/>
  <c r="P54" i="4"/>
  <c r="M53" i="4"/>
  <c r="L26" i="4"/>
  <c r="O74" i="4"/>
  <c r="P95" i="4"/>
  <c r="N142" i="4"/>
  <c r="N140" i="4" s="1"/>
  <c r="P25" i="4"/>
  <c r="M15" i="4"/>
  <c r="P15" i="4" s="1"/>
  <c r="O67" i="4"/>
  <c r="P70" i="4"/>
  <c r="M22" i="4"/>
  <c r="P141" i="4"/>
  <c r="M140" i="4"/>
  <c r="L275" i="4"/>
  <c r="L23" i="4"/>
  <c r="P19" i="4"/>
  <c r="O119" i="4"/>
  <c r="O126" i="4"/>
  <c r="L640" i="4"/>
  <c r="O648" i="4"/>
  <c r="N22" i="5"/>
  <c r="L26" i="5"/>
  <c r="O42" i="5"/>
  <c r="O383" i="5"/>
  <c r="L32" i="5"/>
  <c r="O21" i="6"/>
  <c r="L19" i="6"/>
  <c r="O42" i="6"/>
  <c r="L23" i="6"/>
  <c r="L57" i="6"/>
  <c r="L24" i="6"/>
  <c r="O221" i="6"/>
  <c r="P311" i="6"/>
  <c r="P11" i="7"/>
  <c r="M9" i="7"/>
  <c r="N26" i="7"/>
  <c r="N16" i="7" s="1"/>
  <c r="L33" i="7"/>
  <c r="O33" i="7" s="1"/>
  <c r="O567" i="7"/>
  <c r="P67" i="8"/>
  <c r="N22" i="8"/>
  <c r="N68" i="8"/>
  <c r="N66" i="8" s="1"/>
  <c r="P45" i="15"/>
  <c r="M22" i="15"/>
  <c r="M66" i="4"/>
  <c r="P66" i="4" s="1"/>
  <c r="O384" i="4"/>
  <c r="N43" i="5"/>
  <c r="N41" i="5" s="1"/>
  <c r="L57" i="5"/>
  <c r="K138" i="5"/>
  <c r="O221" i="5"/>
  <c r="K381" i="5"/>
  <c r="N32" i="5"/>
  <c r="N30" i="5" s="1"/>
  <c r="N31" i="5"/>
  <c r="K589" i="5"/>
  <c r="K597" i="5"/>
  <c r="P21" i="6"/>
  <c r="M11" i="6"/>
  <c r="M19" i="6"/>
  <c r="M28" i="6"/>
  <c r="P28" i="6" s="1"/>
  <c r="L33" i="6"/>
  <c r="O33" i="6" s="1"/>
  <c r="P251" i="6"/>
  <c r="K328" i="6"/>
  <c r="O54" i="7"/>
  <c r="L24" i="8"/>
  <c r="L224" i="8"/>
  <c r="M29" i="4"/>
  <c r="P337" i="4"/>
  <c r="O21" i="5"/>
  <c r="L19" i="5"/>
  <c r="P57" i="5"/>
  <c r="M55" i="5"/>
  <c r="P251" i="5"/>
  <c r="M292" i="5"/>
  <c r="O351" i="5"/>
  <c r="L31" i="5"/>
  <c r="L640" i="5"/>
  <c r="O648" i="5"/>
  <c r="M312" i="6"/>
  <c r="P312" i="6" s="1"/>
  <c r="O459" i="6"/>
  <c r="N34" i="6"/>
  <c r="N14" i="6" s="1"/>
  <c r="M26" i="8"/>
  <c r="M331" i="8"/>
  <c r="P337" i="8"/>
  <c r="O385" i="8"/>
  <c r="L34" i="8"/>
  <c r="M14" i="4"/>
  <c r="P14" i="4" s="1"/>
  <c r="K612" i="4"/>
  <c r="K614" i="4"/>
  <c r="K616" i="4"/>
  <c r="K620" i="4"/>
  <c r="K622" i="4"/>
  <c r="K624" i="4"/>
  <c r="M14" i="5"/>
  <c r="P14" i="5" s="1"/>
  <c r="P21" i="5"/>
  <c r="M11" i="5"/>
  <c r="M19" i="5"/>
  <c r="L34" i="5"/>
  <c r="L23" i="5"/>
  <c r="L70" i="5"/>
  <c r="K158" i="5"/>
  <c r="K199" i="5"/>
  <c r="O291" i="5"/>
  <c r="K380" i="5"/>
  <c r="K595" i="5"/>
  <c r="M22" i="6"/>
  <c r="N26" i="6"/>
  <c r="N16" i="6" s="1"/>
  <c r="M252" i="6"/>
  <c r="P252" i="6" s="1"/>
  <c r="M292" i="6"/>
  <c r="P292" i="6" s="1"/>
  <c r="K173" i="7"/>
  <c r="N15" i="8"/>
  <c r="N19" i="8"/>
  <c r="P314" i="8"/>
  <c r="M312" i="8"/>
  <c r="P312" i="8" s="1"/>
  <c r="K630" i="4"/>
  <c r="M43" i="5"/>
  <c r="K186" i="5"/>
  <c r="K216" i="5"/>
  <c r="M252" i="5"/>
  <c r="K421" i="5"/>
  <c r="K427" i="5"/>
  <c r="N22" i="6"/>
  <c r="M43" i="6"/>
  <c r="P49" i="6"/>
  <c r="M26" i="6"/>
  <c r="M222" i="6"/>
  <c r="M220" i="6" s="1"/>
  <c r="O382" i="6"/>
  <c r="L31" i="6"/>
  <c r="L11" i="6" s="1"/>
  <c r="N32" i="6"/>
  <c r="N30" i="6" s="1"/>
  <c r="P119" i="7"/>
  <c r="P311" i="9"/>
  <c r="M220" i="5"/>
  <c r="P311" i="5"/>
  <c r="O291" i="6"/>
  <c r="L24" i="7"/>
  <c r="L70" i="7"/>
  <c r="O552" i="10"/>
  <c r="L31" i="10"/>
  <c r="N22" i="7"/>
  <c r="N55" i="7"/>
  <c r="N53" i="7" s="1"/>
  <c r="O95" i="7"/>
  <c r="L26" i="7"/>
  <c r="O102" i="7"/>
  <c r="O380" i="7"/>
  <c r="K422" i="7"/>
  <c r="O457" i="7"/>
  <c r="N34" i="7"/>
  <c r="N14" i="7" s="1"/>
  <c r="L31" i="7"/>
  <c r="O565" i="7"/>
  <c r="P24" i="8"/>
  <c r="M14" i="8"/>
  <c r="P14" i="8" s="1"/>
  <c r="K149" i="8"/>
  <c r="P272" i="8"/>
  <c r="M271" i="8"/>
  <c r="P275" i="8"/>
  <c r="L32" i="8"/>
  <c r="O383" i="8"/>
  <c r="N31" i="8"/>
  <c r="P224" i="9"/>
  <c r="M222" i="9"/>
  <c r="M102" i="5"/>
  <c r="M337" i="5"/>
  <c r="O406" i="6"/>
  <c r="P24" i="7"/>
  <c r="M14" i="7"/>
  <c r="P14" i="7" s="1"/>
  <c r="M94" i="7"/>
  <c r="P94" i="7" s="1"/>
  <c r="K200" i="7"/>
  <c r="O354" i="7"/>
  <c r="L34" i="7"/>
  <c r="K420" i="7"/>
  <c r="K432" i="7"/>
  <c r="O455" i="7"/>
  <c r="K189" i="8"/>
  <c r="K219" i="8"/>
  <c r="O258" i="8"/>
  <c r="K370" i="8"/>
  <c r="O221" i="9"/>
  <c r="P98" i="7"/>
  <c r="M22" i="7"/>
  <c r="L32" i="7"/>
  <c r="O352" i="7"/>
  <c r="P11" i="8"/>
  <c r="O251" i="8"/>
  <c r="O318" i="8"/>
  <c r="O42" i="10"/>
  <c r="O401" i="6"/>
  <c r="O404" i="6"/>
  <c r="P31" i="7"/>
  <c r="M29" i="7"/>
  <c r="K416" i="7"/>
  <c r="K428" i="7"/>
  <c r="O601" i="7"/>
  <c r="L23" i="8"/>
  <c r="P31" i="8"/>
  <c r="M29" i="8"/>
  <c r="N273" i="8"/>
  <c r="N271" i="8" s="1"/>
  <c r="O311" i="8"/>
  <c r="K368" i="8"/>
  <c r="O19" i="7"/>
  <c r="M30" i="7"/>
  <c r="P30" i="7" s="1"/>
  <c r="O126" i="7"/>
  <c r="O337" i="7"/>
  <c r="M30" i="8"/>
  <c r="P30" i="8" s="1"/>
  <c r="O74" i="8"/>
  <c r="O279" i="8"/>
  <c r="L31" i="9"/>
  <c r="L26" i="9"/>
  <c r="O61" i="9"/>
  <c r="L144" i="9"/>
  <c r="P337" i="7"/>
  <c r="M15" i="8"/>
  <c r="P15" i="8" s="1"/>
  <c r="M22" i="8"/>
  <c r="P25" i="9"/>
  <c r="M15" i="9"/>
  <c r="P15" i="9" s="1"/>
  <c r="P251" i="9"/>
  <c r="N34" i="9"/>
  <c r="N14" i="9" s="1"/>
  <c r="O385" i="9"/>
  <c r="L34" i="9"/>
  <c r="O568" i="9"/>
  <c r="P21" i="10"/>
  <c r="M11" i="10"/>
  <c r="M19" i="10"/>
  <c r="L23" i="10"/>
  <c r="L57" i="10"/>
  <c r="K612" i="6"/>
  <c r="K614" i="6"/>
  <c r="K616" i="6"/>
  <c r="K620" i="6"/>
  <c r="K622" i="6"/>
  <c r="K624" i="6"/>
  <c r="M49" i="7"/>
  <c r="K612" i="7"/>
  <c r="K614" i="7"/>
  <c r="K616" i="7"/>
  <c r="K620" i="7"/>
  <c r="K622" i="7"/>
  <c r="K624" i="7"/>
  <c r="L26" i="8"/>
  <c r="P32" i="9"/>
  <c r="M30" i="9"/>
  <c r="P30" i="9" s="1"/>
  <c r="P57" i="9"/>
  <c r="M22" i="9"/>
  <c r="M55" i="9"/>
  <c r="L70" i="9"/>
  <c r="L23" i="9"/>
  <c r="O291" i="9"/>
  <c r="L33" i="9"/>
  <c r="O33" i="9" s="1"/>
  <c r="O353" i="9"/>
  <c r="O383" i="9"/>
  <c r="N32" i="9"/>
  <c r="N30" i="9" s="1"/>
  <c r="L32" i="9"/>
  <c r="O566" i="9"/>
  <c r="P49" i="10"/>
  <c r="K401" i="8"/>
  <c r="K634" i="8"/>
  <c r="N22" i="9"/>
  <c r="M14" i="10"/>
  <c r="P14" i="10" s="1"/>
  <c r="O671" i="8"/>
  <c r="L640" i="8"/>
  <c r="P19" i="9"/>
  <c r="L640" i="9"/>
  <c r="O648" i="9"/>
  <c r="P45" i="10"/>
  <c r="N43" i="10"/>
  <c r="N41" i="10" s="1"/>
  <c r="O258" i="11"/>
  <c r="K611" i="8"/>
  <c r="K613" i="8"/>
  <c r="K615" i="8"/>
  <c r="K617" i="8"/>
  <c r="K619" i="8"/>
  <c r="K621" i="8"/>
  <c r="K623" i="8"/>
  <c r="K625" i="8"/>
  <c r="O272" i="9"/>
  <c r="O318" i="10"/>
  <c r="P9" i="11"/>
  <c r="O251" i="11"/>
  <c r="M102" i="9"/>
  <c r="M337" i="9"/>
  <c r="N26" i="10"/>
  <c r="N16" i="10" s="1"/>
  <c r="P272" i="10"/>
  <c r="O311" i="10"/>
  <c r="P29" i="11"/>
  <c r="M28" i="11"/>
  <c r="P28" i="11" s="1"/>
  <c r="O49" i="11"/>
  <c r="M49" i="11"/>
  <c r="L26" i="11"/>
  <c r="O318" i="11"/>
  <c r="O383" i="11"/>
  <c r="L32" i="11"/>
  <c r="O298" i="12"/>
  <c r="P311" i="12"/>
  <c r="M9" i="9"/>
  <c r="M29" i="9"/>
  <c r="K611" i="9"/>
  <c r="K613" i="9"/>
  <c r="K615" i="9"/>
  <c r="K617" i="9"/>
  <c r="K621" i="9"/>
  <c r="K623" i="9"/>
  <c r="N19" i="10"/>
  <c r="M55" i="10"/>
  <c r="O258" i="10"/>
  <c r="O311" i="11"/>
  <c r="N34" i="11"/>
  <c r="P57" i="12"/>
  <c r="M22" i="12"/>
  <c r="M55" i="12"/>
  <c r="O291" i="12"/>
  <c r="K612" i="8"/>
  <c r="K614" i="8"/>
  <c r="K616" i="8"/>
  <c r="K620" i="8"/>
  <c r="K622" i="8"/>
  <c r="K624" i="8"/>
  <c r="L15" i="10"/>
  <c r="O15" i="10" s="1"/>
  <c r="M30" i="10"/>
  <c r="O251" i="10"/>
  <c r="O435" i="10"/>
  <c r="O21" i="11"/>
  <c r="L19" i="11"/>
  <c r="P45" i="11"/>
  <c r="K149" i="11"/>
  <c r="M252" i="11"/>
  <c r="P252" i="11" s="1"/>
  <c r="K398" i="11"/>
  <c r="O435" i="11"/>
  <c r="O458" i="11"/>
  <c r="L33" i="11"/>
  <c r="O33" i="11" s="1"/>
  <c r="K629" i="11"/>
  <c r="K635" i="11"/>
  <c r="P251" i="12"/>
  <c r="K398" i="10"/>
  <c r="O533" i="10"/>
  <c r="P67" i="11"/>
  <c r="N22" i="11"/>
  <c r="L23" i="11"/>
  <c r="L144" i="11"/>
  <c r="P272" i="11"/>
  <c r="K396" i="11"/>
  <c r="L31" i="11"/>
  <c r="O456" i="11"/>
  <c r="O533" i="11"/>
  <c r="O221" i="12"/>
  <c r="K612" i="10"/>
  <c r="K614" i="10"/>
  <c r="K616" i="10"/>
  <c r="K618" i="10"/>
  <c r="K620" i="10"/>
  <c r="K622" i="10"/>
  <c r="K624" i="10"/>
  <c r="K626" i="10"/>
  <c r="O665" i="10"/>
  <c r="O279" i="11"/>
  <c r="K620" i="11"/>
  <c r="K622" i="11"/>
  <c r="K624" i="11"/>
  <c r="K626" i="11"/>
  <c r="P25" i="12"/>
  <c r="M15" i="12"/>
  <c r="M26" i="12"/>
  <c r="M43" i="12"/>
  <c r="P49" i="12"/>
  <c r="L33" i="12"/>
  <c r="O33" i="12" s="1"/>
  <c r="O384" i="12"/>
  <c r="N55" i="13"/>
  <c r="N53" i="13" s="1"/>
  <c r="N22" i="13"/>
  <c r="P98" i="13"/>
  <c r="M96" i="13"/>
  <c r="M13" i="11"/>
  <c r="P13" i="11" s="1"/>
  <c r="P32" i="12"/>
  <c r="M30" i="12"/>
  <c r="P30" i="12" s="1"/>
  <c r="L144" i="12"/>
  <c r="N19" i="13"/>
  <c r="O275" i="13"/>
  <c r="L273" i="13"/>
  <c r="M220" i="11"/>
  <c r="O648" i="11"/>
  <c r="L70" i="12"/>
  <c r="L23" i="12"/>
  <c r="M222" i="12"/>
  <c r="N22" i="12"/>
  <c r="M292" i="12"/>
  <c r="P292" i="12" s="1"/>
  <c r="K369" i="13"/>
  <c r="I367" i="13"/>
  <c r="K367" i="13" s="1"/>
  <c r="K611" i="10"/>
  <c r="K613" i="10"/>
  <c r="K615" i="10"/>
  <c r="K617" i="10"/>
  <c r="K621" i="10"/>
  <c r="K623" i="10"/>
  <c r="K611" i="11"/>
  <c r="K613" i="11"/>
  <c r="K615" i="11"/>
  <c r="K617" i="11"/>
  <c r="K621" i="11"/>
  <c r="K623" i="11"/>
  <c r="M19" i="12"/>
  <c r="L26" i="12"/>
  <c r="O61" i="12"/>
  <c r="N252" i="12"/>
  <c r="N250" i="12" s="1"/>
  <c r="N31" i="12"/>
  <c r="L34" i="12"/>
  <c r="O459" i="12"/>
  <c r="P34" i="13"/>
  <c r="M14" i="13"/>
  <c r="P14" i="13" s="1"/>
  <c r="O228" i="12"/>
  <c r="L32" i="12"/>
  <c r="O457" i="12"/>
  <c r="O126" i="13"/>
  <c r="L26" i="13"/>
  <c r="O19" i="13"/>
  <c r="P45" i="14"/>
  <c r="N43" i="14"/>
  <c r="N41" i="14" s="1"/>
  <c r="N22" i="14"/>
  <c r="M22" i="14"/>
  <c r="P57" i="14"/>
  <c r="M55" i="14"/>
  <c r="O458" i="14"/>
  <c r="L33" i="14"/>
  <c r="O33" i="14" s="1"/>
  <c r="O535" i="14"/>
  <c r="N32" i="14"/>
  <c r="N30" i="14" s="1"/>
  <c r="L23" i="13"/>
  <c r="P119" i="13"/>
  <c r="M29" i="12"/>
  <c r="M28" i="13"/>
  <c r="P28" i="13" s="1"/>
  <c r="P42" i="13"/>
  <c r="M41" i="13"/>
  <c r="M53" i="13"/>
  <c r="L24" i="13"/>
  <c r="O95" i="13"/>
  <c r="O337" i="13"/>
  <c r="M337" i="13"/>
  <c r="P122" i="14"/>
  <c r="M120" i="14"/>
  <c r="K612" i="12"/>
  <c r="K614" i="12"/>
  <c r="K616" i="12"/>
  <c r="K620" i="12"/>
  <c r="K622" i="12"/>
  <c r="K624" i="12"/>
  <c r="O25" i="13"/>
  <c r="L15" i="13"/>
  <c r="O15" i="13" s="1"/>
  <c r="O54" i="13"/>
  <c r="L70" i="13"/>
  <c r="M120" i="13"/>
  <c r="K324" i="13"/>
  <c r="N33" i="13"/>
  <c r="N13" i="13" s="1"/>
  <c r="N32" i="13"/>
  <c r="N30" i="13" s="1"/>
  <c r="O457" i="13"/>
  <c r="L24" i="14"/>
  <c r="L98" i="14"/>
  <c r="P21" i="13"/>
  <c r="M11" i="13"/>
  <c r="M19" i="13"/>
  <c r="M22" i="13"/>
  <c r="P57" i="13"/>
  <c r="K185" i="13"/>
  <c r="O330" i="13"/>
  <c r="K345" i="13"/>
  <c r="K450" i="13"/>
  <c r="L31" i="13"/>
  <c r="P21" i="14"/>
  <c r="M11" i="14"/>
  <c r="M19" i="14"/>
  <c r="O42" i="14"/>
  <c r="P254" i="14"/>
  <c r="M252" i="14"/>
  <c r="O311" i="14"/>
  <c r="L640" i="13"/>
  <c r="O648" i="13"/>
  <c r="L23" i="14"/>
  <c r="L70" i="14"/>
  <c r="O251" i="14"/>
  <c r="L26" i="14"/>
  <c r="P144" i="14"/>
  <c r="N26" i="15"/>
  <c r="N16" i="15" s="1"/>
  <c r="N68" i="15"/>
  <c r="N66" i="15" s="1"/>
  <c r="K466" i="13"/>
  <c r="O126" i="14"/>
  <c r="P141" i="14"/>
  <c r="M140" i="14"/>
  <c r="O119" i="14"/>
  <c r="O221" i="14"/>
  <c r="O21" i="15"/>
  <c r="L19" i="15"/>
  <c r="M41" i="14"/>
  <c r="N55" i="14"/>
  <c r="O383" i="15"/>
  <c r="L32" i="15"/>
  <c r="M30" i="14"/>
  <c r="P272" i="14"/>
  <c r="M271" i="14"/>
  <c r="M312" i="14"/>
  <c r="M222" i="14"/>
  <c r="O439" i="14"/>
  <c r="P29" i="15"/>
  <c r="M28" i="15"/>
  <c r="P28" i="15" s="1"/>
  <c r="O49" i="15"/>
  <c r="M49" i="15"/>
  <c r="M43" i="15" s="1"/>
  <c r="L26" i="15"/>
  <c r="P67" i="15"/>
  <c r="M66" i="15"/>
  <c r="P66" i="15" s="1"/>
  <c r="L24" i="15"/>
  <c r="L122" i="15"/>
  <c r="K612" i="14"/>
  <c r="K614" i="14"/>
  <c r="K616" i="14"/>
  <c r="K618" i="14"/>
  <c r="K381" i="15"/>
  <c r="K597" i="15"/>
  <c r="O275" i="15"/>
  <c r="L640" i="15"/>
  <c r="O648" i="15"/>
  <c r="O648" i="14"/>
  <c r="M120" i="15"/>
  <c r="M140" i="15"/>
  <c r="K611" i="14"/>
  <c r="K613" i="14"/>
  <c r="K615" i="14"/>
  <c r="K617" i="14"/>
  <c r="K621" i="14"/>
  <c r="K623" i="14"/>
  <c r="M11" i="15"/>
  <c r="N19" i="15"/>
  <c r="L23" i="15"/>
  <c r="P294" i="15"/>
  <c r="P314" i="15"/>
  <c r="K419" i="15"/>
  <c r="K427" i="15"/>
  <c r="L15" i="15"/>
  <c r="O15" i="15" s="1"/>
  <c r="P141" i="15"/>
  <c r="K164" i="15"/>
  <c r="P311" i="15"/>
  <c r="M310" i="15"/>
  <c r="O385" i="15"/>
  <c r="N331" i="15"/>
  <c r="N329" i="15" s="1"/>
  <c r="K186" i="1" l="1"/>
  <c r="O566" i="1"/>
  <c r="M271" i="10"/>
  <c r="P271" i="10" s="1"/>
  <c r="K88" i="1"/>
  <c r="K622" i="1"/>
  <c r="K81" i="1"/>
  <c r="P120" i="14"/>
  <c r="O120" i="14"/>
  <c r="P68" i="3"/>
  <c r="K591" i="1"/>
  <c r="L273" i="8"/>
  <c r="L271" i="8" s="1"/>
  <c r="O271" i="8" s="1"/>
  <c r="L120" i="2"/>
  <c r="O120" i="2" s="1"/>
  <c r="O70" i="11"/>
  <c r="L222" i="9"/>
  <c r="O222" i="9" s="1"/>
  <c r="O254" i="6"/>
  <c r="P140" i="9"/>
  <c r="L273" i="9"/>
  <c r="O273" i="9" s="1"/>
  <c r="L312" i="8"/>
  <c r="O312" i="8" s="1"/>
  <c r="O314" i="13"/>
  <c r="L142" i="6"/>
  <c r="L120" i="9"/>
  <c r="L118" i="9" s="1"/>
  <c r="O118" i="9" s="1"/>
  <c r="K200" i="1"/>
  <c r="N11" i="4"/>
  <c r="N9" i="4" s="1"/>
  <c r="K597" i="1"/>
  <c r="P290" i="3"/>
  <c r="P292" i="3"/>
  <c r="L638" i="3"/>
  <c r="O638" i="3" s="1"/>
  <c r="P222" i="7"/>
  <c r="O222" i="4"/>
  <c r="P294" i="1"/>
  <c r="K213" i="1"/>
  <c r="O34" i="13"/>
  <c r="O98" i="12"/>
  <c r="P55" i="3"/>
  <c r="K306" i="1"/>
  <c r="O601" i="1"/>
  <c r="K482" i="1"/>
  <c r="M66" i="6"/>
  <c r="P66" i="6" s="1"/>
  <c r="O222" i="7"/>
  <c r="K86" i="1"/>
  <c r="L14" i="2"/>
  <c r="K343" i="1"/>
  <c r="L252" i="3"/>
  <c r="O252" i="3" s="1"/>
  <c r="L222" i="5"/>
  <c r="O222" i="5" s="1"/>
  <c r="L292" i="5"/>
  <c r="O292" i="5" s="1"/>
  <c r="L331" i="4"/>
  <c r="L329" i="4" s="1"/>
  <c r="O329" i="4" s="1"/>
  <c r="L252" i="2"/>
  <c r="L250" i="2" s="1"/>
  <c r="K595" i="1"/>
  <c r="L96" i="5"/>
  <c r="L94" i="5" s="1"/>
  <c r="O94" i="5" s="1"/>
  <c r="O275" i="2"/>
  <c r="K341" i="1"/>
  <c r="K267" i="1"/>
  <c r="P55" i="15"/>
  <c r="L96" i="9"/>
  <c r="O96" i="9" s="1"/>
  <c r="O122" i="3"/>
  <c r="K92" i="1"/>
  <c r="P26" i="2"/>
  <c r="O34" i="8"/>
  <c r="M271" i="7"/>
  <c r="P271" i="7" s="1"/>
  <c r="M66" i="7"/>
  <c r="P66" i="7" s="1"/>
  <c r="P318" i="13"/>
  <c r="P318" i="2"/>
  <c r="L43" i="12"/>
  <c r="L41" i="12" s="1"/>
  <c r="M312" i="2"/>
  <c r="M310" i="2" s="1"/>
  <c r="P66" i="3"/>
  <c r="O98" i="15"/>
  <c r="O314" i="15"/>
  <c r="P222" i="9"/>
  <c r="L222" i="11"/>
  <c r="O222" i="11" s="1"/>
  <c r="O30" i="2"/>
  <c r="K328" i="1"/>
  <c r="K173" i="1"/>
  <c r="L292" i="11"/>
  <c r="L290" i="11" s="1"/>
  <c r="O290" i="11" s="1"/>
  <c r="K573" i="1"/>
  <c r="K419" i="1"/>
  <c r="K350" i="1"/>
  <c r="K113" i="1"/>
  <c r="O564" i="1"/>
  <c r="K201" i="1"/>
  <c r="K340" i="1"/>
  <c r="O385" i="1"/>
  <c r="K345" i="1"/>
  <c r="K93" i="1"/>
  <c r="O535" i="1"/>
  <c r="L222" i="6"/>
  <c r="L220" i="6" s="1"/>
  <c r="O220" i="6" s="1"/>
  <c r="P43" i="2"/>
  <c r="K533" i="1"/>
  <c r="O337" i="1"/>
  <c r="N28" i="2"/>
  <c r="K235" i="1"/>
  <c r="L43" i="5"/>
  <c r="L41" i="5" s="1"/>
  <c r="O41" i="5" s="1"/>
  <c r="K397" i="1"/>
  <c r="M310" i="11"/>
  <c r="P310" i="11" s="1"/>
  <c r="O45" i="6"/>
  <c r="O34" i="15"/>
  <c r="K481" i="1"/>
  <c r="K117" i="1"/>
  <c r="K219" i="1"/>
  <c r="K432" i="1"/>
  <c r="K64" i="1"/>
  <c r="K204" i="1"/>
  <c r="K589" i="1"/>
  <c r="O30" i="6"/>
  <c r="L331" i="5"/>
  <c r="L329" i="5" s="1"/>
  <c r="O329" i="5" s="1"/>
  <c r="L273" i="7"/>
  <c r="O273" i="7" s="1"/>
  <c r="K149" i="1"/>
  <c r="J651" i="1"/>
  <c r="O459" i="1"/>
  <c r="K428" i="1"/>
  <c r="L96" i="11"/>
  <c r="L94" i="11" s="1"/>
  <c r="O94" i="11" s="1"/>
  <c r="O584" i="1"/>
  <c r="K614" i="1"/>
  <c r="K381" i="1"/>
  <c r="O437" i="1"/>
  <c r="L331" i="13"/>
  <c r="O331" i="13" s="1"/>
  <c r="O34" i="5"/>
  <c r="K612" i="1"/>
  <c r="N11" i="2"/>
  <c r="N9" i="2" s="1"/>
  <c r="K112" i="1"/>
  <c r="O98" i="3"/>
  <c r="K285" i="1"/>
  <c r="K265" i="1"/>
  <c r="K421" i="1"/>
  <c r="K629" i="1"/>
  <c r="K270" i="1"/>
  <c r="O380" i="1"/>
  <c r="P122" i="1"/>
  <c r="K176" i="1"/>
  <c r="K624" i="1"/>
  <c r="K138" i="1"/>
  <c r="L120" i="5"/>
  <c r="O120" i="5" s="1"/>
  <c r="L331" i="2"/>
  <c r="O331" i="2" s="1"/>
  <c r="K547" i="1"/>
  <c r="O457" i="1"/>
  <c r="K349" i="1"/>
  <c r="K109" i="1"/>
  <c r="K630" i="1"/>
  <c r="K158" i="1"/>
  <c r="O650" i="1"/>
  <c r="K464" i="1"/>
  <c r="K427" i="1"/>
  <c r="K429" i="1"/>
  <c r="K497" i="1"/>
  <c r="P53" i="15"/>
  <c r="P314" i="1"/>
  <c r="K110" i="1"/>
  <c r="L331" i="11"/>
  <c r="O331" i="11" s="1"/>
  <c r="K564" i="1"/>
  <c r="N22" i="1"/>
  <c r="O298" i="1"/>
  <c r="K164" i="1"/>
  <c r="P222" i="5"/>
  <c r="L292" i="14"/>
  <c r="O292" i="14" s="1"/>
  <c r="L292" i="15"/>
  <c r="L290" i="15" s="1"/>
  <c r="O290" i="15" s="1"/>
  <c r="K431" i="1"/>
  <c r="K626" i="1"/>
  <c r="K621" i="1"/>
  <c r="K324" i="1"/>
  <c r="K266" i="1"/>
  <c r="M250" i="8"/>
  <c r="P250" i="8" s="1"/>
  <c r="L43" i="10"/>
  <c r="L41" i="10" s="1"/>
  <c r="O314" i="2"/>
  <c r="M94" i="14"/>
  <c r="P94" i="14" s="1"/>
  <c r="P140" i="11"/>
  <c r="M118" i="10"/>
  <c r="P118" i="10" s="1"/>
  <c r="L43" i="9"/>
  <c r="O43" i="9" s="1"/>
  <c r="N41" i="4"/>
  <c r="P41" i="4" s="1"/>
  <c r="P292" i="7"/>
  <c r="K623" i="1"/>
  <c r="K401" i="1"/>
  <c r="O537" i="1"/>
  <c r="O45" i="14"/>
  <c r="L222" i="12"/>
  <c r="L220" i="12" s="1"/>
  <c r="O220" i="12" s="1"/>
  <c r="M310" i="12"/>
  <c r="P310" i="12" s="1"/>
  <c r="L252" i="8"/>
  <c r="O252" i="8" s="1"/>
  <c r="P22" i="10"/>
  <c r="L68" i="4"/>
  <c r="L66" i="4" s="1"/>
  <c r="O66" i="4" s="1"/>
  <c r="L312" i="3"/>
  <c r="O312" i="3" s="1"/>
  <c r="O273" i="3"/>
  <c r="P312" i="3"/>
  <c r="O224" i="7"/>
  <c r="K499" i="1"/>
  <c r="K620" i="1"/>
  <c r="L292" i="4"/>
  <c r="L290" i="4" s="1"/>
  <c r="O290" i="4" s="1"/>
  <c r="O349" i="1"/>
  <c r="K580" i="1"/>
  <c r="K132" i="1"/>
  <c r="K229" i="1"/>
  <c r="O333" i="15"/>
  <c r="K625" i="1"/>
  <c r="J671" i="1"/>
  <c r="N28" i="3"/>
  <c r="L43" i="2"/>
  <c r="O43" i="2" s="1"/>
  <c r="L142" i="2"/>
  <c r="L140" i="2" s="1"/>
  <c r="O140" i="2" s="1"/>
  <c r="O455" i="1"/>
  <c r="L68" i="8"/>
  <c r="O68" i="8" s="1"/>
  <c r="K423" i="1"/>
  <c r="K396" i="1"/>
  <c r="O354" i="1"/>
  <c r="P57" i="1"/>
  <c r="L96" i="10"/>
  <c r="O96" i="10" s="1"/>
  <c r="L96" i="7"/>
  <c r="O96" i="7" s="1"/>
  <c r="M310" i="9"/>
  <c r="P310" i="9" s="1"/>
  <c r="L273" i="11"/>
  <c r="O273" i="11" s="1"/>
  <c r="P222" i="8"/>
  <c r="L252" i="9"/>
  <c r="L250" i="9" s="1"/>
  <c r="K635" i="1"/>
  <c r="P275" i="1"/>
  <c r="L292" i="7"/>
  <c r="O292" i="7" s="1"/>
  <c r="L55" i="15"/>
  <c r="O55" i="15" s="1"/>
  <c r="M271" i="9"/>
  <c r="P271" i="9" s="1"/>
  <c r="K498" i="1"/>
  <c r="P68" i="2"/>
  <c r="K85" i="1"/>
  <c r="O347" i="1"/>
  <c r="K185" i="1"/>
  <c r="K83" i="1"/>
  <c r="K199" i="1"/>
  <c r="P120" i="13"/>
  <c r="P49" i="9"/>
  <c r="N11" i="10"/>
  <c r="N9" i="10" s="1"/>
  <c r="K84" i="1"/>
  <c r="P45" i="1"/>
  <c r="K80" i="1"/>
  <c r="K133" i="1"/>
  <c r="O533" i="1"/>
  <c r="K650" i="1"/>
  <c r="K65" i="1"/>
  <c r="K264" i="1"/>
  <c r="N250" i="3"/>
  <c r="P250" i="3" s="1"/>
  <c r="K377" i="1"/>
  <c r="O582" i="1"/>
  <c r="K435" i="1"/>
  <c r="P224" i="1"/>
  <c r="K372" i="1"/>
  <c r="M66" i="8"/>
  <c r="P66" i="8" s="1"/>
  <c r="L68" i="3"/>
  <c r="O68" i="3" s="1"/>
  <c r="K108" i="1"/>
  <c r="K593" i="1"/>
  <c r="P333" i="1"/>
  <c r="O352" i="1"/>
  <c r="K189" i="1"/>
  <c r="P70" i="1"/>
  <c r="O406" i="1"/>
  <c r="K474" i="1"/>
  <c r="O383" i="1"/>
  <c r="K289" i="1"/>
  <c r="K634" i="1"/>
  <c r="O254" i="12"/>
  <c r="O55" i="14"/>
  <c r="O224" i="14"/>
  <c r="O122" i="12"/>
  <c r="L292" i="12"/>
  <c r="O292" i="12" s="1"/>
  <c r="L120" i="8"/>
  <c r="O120" i="8" s="1"/>
  <c r="L292" i="13"/>
  <c r="O292" i="13" s="1"/>
  <c r="K375" i="1"/>
  <c r="N43" i="1"/>
  <c r="N41" i="1" s="1"/>
  <c r="K417" i="1"/>
  <c r="K380" i="1"/>
  <c r="N271" i="14"/>
  <c r="P271" i="14" s="1"/>
  <c r="P142" i="14"/>
  <c r="O640" i="12"/>
  <c r="L252" i="10"/>
  <c r="O252" i="10" s="1"/>
  <c r="O640" i="7"/>
  <c r="O43" i="6"/>
  <c r="O254" i="5"/>
  <c r="O310" i="13"/>
  <c r="L43" i="4"/>
  <c r="O43" i="4" s="1"/>
  <c r="L312" i="4"/>
  <c r="O312" i="4" s="1"/>
  <c r="P331" i="11"/>
  <c r="O275" i="6"/>
  <c r="K450" i="1"/>
  <c r="K465" i="1"/>
  <c r="O638" i="12"/>
  <c r="P312" i="15"/>
  <c r="P222" i="12"/>
  <c r="L222" i="10"/>
  <c r="O222" i="10" s="1"/>
  <c r="O294" i="9"/>
  <c r="O314" i="7"/>
  <c r="L29" i="4"/>
  <c r="O29" i="4" s="1"/>
  <c r="O122" i="14"/>
  <c r="P312" i="13"/>
  <c r="L55" i="11"/>
  <c r="O55" i="11" s="1"/>
  <c r="K304" i="1"/>
  <c r="O34" i="4"/>
  <c r="O314" i="12"/>
  <c r="L43" i="15"/>
  <c r="L41" i="15" s="1"/>
  <c r="O41" i="15" s="1"/>
  <c r="N34" i="1"/>
  <c r="N14" i="1" s="1"/>
  <c r="L222" i="15"/>
  <c r="L220" i="15" s="1"/>
  <c r="L120" i="11"/>
  <c r="O120" i="11" s="1"/>
  <c r="L252" i="11"/>
  <c r="O252" i="11" s="1"/>
  <c r="O57" i="2"/>
  <c r="P271" i="13"/>
  <c r="L14" i="11"/>
  <c r="K420" i="1"/>
  <c r="O96" i="12"/>
  <c r="O401" i="1"/>
  <c r="O439" i="1"/>
  <c r="O318" i="1"/>
  <c r="P144" i="1"/>
  <c r="L55" i="12"/>
  <c r="L53" i="12" s="1"/>
  <c r="O53" i="12" s="1"/>
  <c r="L142" i="15"/>
  <c r="O142" i="15" s="1"/>
  <c r="P53" i="7"/>
  <c r="L142" i="8"/>
  <c r="O142" i="8" s="1"/>
  <c r="L120" i="6"/>
  <c r="O120" i="6" s="1"/>
  <c r="P55" i="4"/>
  <c r="L222" i="3"/>
  <c r="O222" i="3" s="1"/>
  <c r="P142" i="13"/>
  <c r="N28" i="10"/>
  <c r="M220" i="8"/>
  <c r="P220" i="8" s="1"/>
  <c r="L120" i="7"/>
  <c r="O120" i="7" s="1"/>
  <c r="K368" i="1"/>
  <c r="P142" i="3"/>
  <c r="O31" i="4"/>
  <c r="L252" i="13"/>
  <c r="O252" i="13" s="1"/>
  <c r="L142" i="10"/>
  <c r="O142" i="10" s="1"/>
  <c r="P55" i="7"/>
  <c r="L43" i="8"/>
  <c r="O43" i="8" s="1"/>
  <c r="L292" i="8"/>
  <c r="O292" i="8" s="1"/>
  <c r="L312" i="5"/>
  <c r="O312" i="5" s="1"/>
  <c r="L14" i="4"/>
  <c r="O14" i="4" s="1"/>
  <c r="L331" i="6"/>
  <c r="O331" i="6" s="1"/>
  <c r="P329" i="3"/>
  <c r="O142" i="6"/>
  <c r="L252" i="15"/>
  <c r="O252" i="15" s="1"/>
  <c r="P273" i="13"/>
  <c r="P329" i="7"/>
  <c r="L55" i="7"/>
  <c r="L53" i="7" s="1"/>
  <c r="O53" i="7" s="1"/>
  <c r="L292" i="2"/>
  <c r="L290" i="2" s="1"/>
  <c r="O290" i="2" s="1"/>
  <c r="P140" i="3"/>
  <c r="O98" i="6"/>
  <c r="M55" i="1"/>
  <c r="O11" i="4"/>
  <c r="P98" i="1"/>
  <c r="P43" i="13"/>
  <c r="L120" i="13"/>
  <c r="O120" i="13" s="1"/>
  <c r="M310" i="10"/>
  <c r="P310" i="10" s="1"/>
  <c r="N29" i="6"/>
  <c r="N28" i="6" s="1"/>
  <c r="M26" i="3"/>
  <c r="M20" i="3" s="1"/>
  <c r="P331" i="3"/>
  <c r="L94" i="6"/>
  <c r="O94" i="6" s="1"/>
  <c r="L96" i="2"/>
  <c r="K422" i="1"/>
  <c r="K430" i="1"/>
  <c r="K631" i="1"/>
  <c r="K628" i="1"/>
  <c r="O568" i="1"/>
  <c r="N220" i="4"/>
  <c r="P220" i="4" s="1"/>
  <c r="K424" i="1"/>
  <c r="O649" i="1"/>
  <c r="P271" i="15"/>
  <c r="K82" i="1"/>
  <c r="K87" i="1"/>
  <c r="M118" i="14"/>
  <c r="P118" i="14" s="1"/>
  <c r="N53" i="8"/>
  <c r="P53" i="8" s="1"/>
  <c r="N20" i="3"/>
  <c r="N18" i="3" s="1"/>
  <c r="P222" i="15"/>
  <c r="K402" i="1"/>
  <c r="K398" i="1"/>
  <c r="P290" i="13"/>
  <c r="M310" i="8"/>
  <c r="P310" i="8" s="1"/>
  <c r="K632" i="1"/>
  <c r="P140" i="14"/>
  <c r="O34" i="11"/>
  <c r="L120" i="10"/>
  <c r="M310" i="5"/>
  <c r="P310" i="5" s="1"/>
  <c r="P252" i="15"/>
  <c r="M290" i="8"/>
  <c r="P290" i="8" s="1"/>
  <c r="P142" i="5"/>
  <c r="N28" i="4"/>
  <c r="N28" i="7"/>
  <c r="K451" i="1"/>
  <c r="K449" i="1"/>
  <c r="K111" i="1"/>
  <c r="K249" i="1"/>
  <c r="O102" i="1"/>
  <c r="N220" i="15"/>
  <c r="P220" i="15" s="1"/>
  <c r="O70" i="15"/>
  <c r="N12" i="15"/>
  <c r="N10" i="15" s="1"/>
  <c r="O57" i="13"/>
  <c r="P220" i="11"/>
  <c r="M250" i="12"/>
  <c r="P250" i="12" s="1"/>
  <c r="O294" i="10"/>
  <c r="O314" i="9"/>
  <c r="O640" i="6"/>
  <c r="P22" i="5"/>
  <c r="O144" i="5"/>
  <c r="M66" i="2"/>
  <c r="P66" i="2" s="1"/>
  <c r="P142" i="9"/>
  <c r="P142" i="11"/>
  <c r="P142" i="10"/>
  <c r="N12" i="4"/>
  <c r="N10" i="4" s="1"/>
  <c r="O435" i="1"/>
  <c r="K633" i="1"/>
  <c r="K370" i="1"/>
  <c r="K426" i="1"/>
  <c r="L96" i="13"/>
  <c r="N28" i="11"/>
  <c r="L34" i="1"/>
  <c r="O275" i="14"/>
  <c r="L331" i="14"/>
  <c r="O331" i="14" s="1"/>
  <c r="O222" i="14"/>
  <c r="L94" i="12"/>
  <c r="O94" i="12" s="1"/>
  <c r="M66" i="11"/>
  <c r="P66" i="11" s="1"/>
  <c r="L312" i="11"/>
  <c r="O312" i="11" s="1"/>
  <c r="L220" i="7"/>
  <c r="O220" i="7" s="1"/>
  <c r="L43" i="7"/>
  <c r="O43" i="7" s="1"/>
  <c r="M118" i="7"/>
  <c r="P118" i="7" s="1"/>
  <c r="P220" i="6"/>
  <c r="P331" i="8"/>
  <c r="L252" i="4"/>
  <c r="O252" i="4" s="1"/>
  <c r="O333" i="3"/>
  <c r="L222" i="2"/>
  <c r="L220" i="2" s="1"/>
  <c r="P140" i="10"/>
  <c r="P120" i="8"/>
  <c r="O49" i="1"/>
  <c r="K466" i="1"/>
  <c r="P298" i="1"/>
  <c r="P273" i="15"/>
  <c r="K649" i="1"/>
  <c r="K473" i="1"/>
  <c r="P292" i="13"/>
  <c r="P96" i="6"/>
  <c r="M94" i="6"/>
  <c r="P94" i="6" s="1"/>
  <c r="O32" i="2"/>
  <c r="P118" i="8"/>
  <c r="L22" i="2"/>
  <c r="L12" i="2" s="1"/>
  <c r="K216" i="1"/>
  <c r="L43" i="13"/>
  <c r="O43" i="13" s="1"/>
  <c r="O34" i="12"/>
  <c r="M271" i="11"/>
  <c r="P271" i="11" s="1"/>
  <c r="L292" i="6"/>
  <c r="O292" i="6" s="1"/>
  <c r="L13" i="2"/>
  <c r="O13" i="2" s="1"/>
  <c r="N12" i="2"/>
  <c r="P222" i="11"/>
  <c r="L22" i="8"/>
  <c r="O22" i="8" s="1"/>
  <c r="K648" i="1"/>
  <c r="O597" i="1"/>
  <c r="L26" i="1"/>
  <c r="L16" i="1" s="1"/>
  <c r="N644" i="1"/>
  <c r="N640" i="1" s="1"/>
  <c r="N638" i="1" s="1"/>
  <c r="N636" i="1" s="1"/>
  <c r="L271" i="14"/>
  <c r="O273" i="14"/>
  <c r="L22" i="13"/>
  <c r="L20" i="13" s="1"/>
  <c r="P331" i="6"/>
  <c r="K455" i="1"/>
  <c r="O314" i="14"/>
  <c r="O30" i="14"/>
  <c r="N29" i="9"/>
  <c r="N28" i="9" s="1"/>
  <c r="N12" i="10"/>
  <c r="P12" i="10" s="1"/>
  <c r="N11" i="3"/>
  <c r="N9" i="3" s="1"/>
  <c r="L22" i="15"/>
  <c r="O22" i="15" s="1"/>
  <c r="O144" i="13"/>
  <c r="M329" i="11"/>
  <c r="P329" i="11" s="1"/>
  <c r="L331" i="7"/>
  <c r="L329" i="7" s="1"/>
  <c r="O329" i="7" s="1"/>
  <c r="O57" i="14"/>
  <c r="O224" i="13"/>
  <c r="M96" i="3"/>
  <c r="M94" i="3" s="1"/>
  <c r="P310" i="15"/>
  <c r="L331" i="12"/>
  <c r="O331" i="12" s="1"/>
  <c r="N11" i="7"/>
  <c r="N9" i="7" s="1"/>
  <c r="L252" i="7"/>
  <c r="P96" i="4"/>
  <c r="M94" i="2"/>
  <c r="P94" i="2" s="1"/>
  <c r="O140" i="13"/>
  <c r="P22" i="11"/>
  <c r="N37" i="10"/>
  <c r="P43" i="10"/>
  <c r="L331" i="9"/>
  <c r="L331" i="8"/>
  <c r="O331" i="8" s="1"/>
  <c r="O312" i="13"/>
  <c r="L55" i="8"/>
  <c r="L53" i="8" s="1"/>
  <c r="L22" i="6"/>
  <c r="O22" i="6" s="1"/>
  <c r="M94" i="4"/>
  <c r="P94" i="4" s="1"/>
  <c r="N20" i="4"/>
  <c r="N18" i="4" s="1"/>
  <c r="L292" i="3"/>
  <c r="L290" i="3" s="1"/>
  <c r="K616" i="1"/>
  <c r="N20" i="2"/>
  <c r="N18" i="2" s="1"/>
  <c r="N16" i="2"/>
  <c r="P16" i="2" s="1"/>
  <c r="N28" i="15"/>
  <c r="L142" i="3"/>
  <c r="O142" i="3" s="1"/>
  <c r="N26" i="1"/>
  <c r="N16" i="1" s="1"/>
  <c r="N32" i="1"/>
  <c r="N30" i="1" s="1"/>
  <c r="N31" i="1"/>
  <c r="N29" i="1" s="1"/>
  <c r="O404" i="1"/>
  <c r="M290" i="14"/>
  <c r="P290" i="14" s="1"/>
  <c r="P222" i="4"/>
  <c r="N28" i="13"/>
  <c r="M310" i="13"/>
  <c r="P310" i="13" s="1"/>
  <c r="L312" i="10"/>
  <c r="O312" i="10" s="1"/>
  <c r="M310" i="3"/>
  <c r="P310" i="3" s="1"/>
  <c r="O314" i="6"/>
  <c r="L122" i="1"/>
  <c r="O122" i="1" s="1"/>
  <c r="P43" i="15"/>
  <c r="N11" i="13"/>
  <c r="N9" i="13" s="1"/>
  <c r="L29" i="12"/>
  <c r="O29" i="12" s="1"/>
  <c r="L331" i="10"/>
  <c r="L120" i="4"/>
  <c r="O120" i="4" s="1"/>
  <c r="O34" i="3"/>
  <c r="O252" i="12"/>
  <c r="M66" i="5"/>
  <c r="P66" i="5" s="1"/>
  <c r="L14" i="10"/>
  <c r="O14" i="10" s="1"/>
  <c r="L68" i="6"/>
  <c r="L66" i="6" s="1"/>
  <c r="O66" i="6" s="1"/>
  <c r="P329" i="12"/>
  <c r="P43" i="3"/>
  <c r="O96" i="3"/>
  <c r="N11" i="11"/>
  <c r="N9" i="11" s="1"/>
  <c r="P329" i="6"/>
  <c r="O30" i="10"/>
  <c r="L140" i="6"/>
  <c r="O140" i="6" s="1"/>
  <c r="P331" i="12"/>
  <c r="O32" i="10"/>
  <c r="L224" i="1"/>
  <c r="O224" i="1" s="1"/>
  <c r="M220" i="3"/>
  <c r="P220" i="3" s="1"/>
  <c r="L23" i="1"/>
  <c r="O23" i="1" s="1"/>
  <c r="O312" i="12"/>
  <c r="L310" i="12"/>
  <c r="O310" i="12" s="1"/>
  <c r="L310" i="7"/>
  <c r="O310" i="7" s="1"/>
  <c r="M66" i="13"/>
  <c r="P66" i="13" s="1"/>
  <c r="M66" i="14"/>
  <c r="P66" i="14" s="1"/>
  <c r="L142" i="7"/>
  <c r="O144" i="7"/>
  <c r="N20" i="15"/>
  <c r="N18" i="15" s="1"/>
  <c r="O144" i="4"/>
  <c r="L118" i="14"/>
  <c r="O118" i="14" s="1"/>
  <c r="L310" i="14"/>
  <c r="O310" i="14" s="1"/>
  <c r="M26" i="9"/>
  <c r="P26" i="9" s="1"/>
  <c r="L22" i="10"/>
  <c r="O22" i="10" s="1"/>
  <c r="O16" i="6"/>
  <c r="P331" i="4"/>
  <c r="P273" i="3"/>
  <c r="N33" i="1"/>
  <c r="N13" i="1" s="1"/>
  <c r="M94" i="10"/>
  <c r="P94" i="10" s="1"/>
  <c r="P96" i="10"/>
  <c r="O34" i="14"/>
  <c r="O57" i="4"/>
  <c r="L55" i="4"/>
  <c r="O26" i="6"/>
  <c r="M329" i="8"/>
  <c r="P329" i="8" s="1"/>
  <c r="L271" i="3"/>
  <c r="O271" i="3" s="1"/>
  <c r="P331" i="7"/>
  <c r="O94" i="3"/>
  <c r="M22" i="1"/>
  <c r="O599" i="1"/>
  <c r="L638" i="14"/>
  <c r="O640" i="14"/>
  <c r="M250" i="11"/>
  <c r="P250" i="11" s="1"/>
  <c r="N273" i="1"/>
  <c r="P331" i="15"/>
  <c r="N12" i="3"/>
  <c r="N10" i="3" s="1"/>
  <c r="L273" i="5"/>
  <c r="O275" i="5"/>
  <c r="P273" i="5"/>
  <c r="M271" i="5"/>
  <c r="P271" i="5" s="1"/>
  <c r="P142" i="2"/>
  <c r="M140" i="2"/>
  <c r="P140" i="2" s="1"/>
  <c r="O273" i="8"/>
  <c r="P292" i="2"/>
  <c r="O34" i="10"/>
  <c r="N11" i="14"/>
  <c r="N9" i="14" s="1"/>
  <c r="N29" i="14"/>
  <c r="N28" i="14" s="1"/>
  <c r="O222" i="13"/>
  <c r="N220" i="13"/>
  <c r="N37" i="13" s="1"/>
  <c r="L220" i="14"/>
  <c r="O220" i="14" s="1"/>
  <c r="L254" i="1"/>
  <c r="O254" i="1" s="1"/>
  <c r="N37" i="11"/>
  <c r="K425" i="1"/>
  <c r="O312" i="6"/>
  <c r="L310" i="6"/>
  <c r="O310" i="6" s="1"/>
  <c r="O252" i="14"/>
  <c r="L250" i="14"/>
  <c r="O250" i="14" s="1"/>
  <c r="L41" i="6"/>
  <c r="O41" i="6" s="1"/>
  <c r="P329" i="4"/>
  <c r="O98" i="4"/>
  <c r="L22" i="4"/>
  <c r="O22" i="4" s="1"/>
  <c r="L638" i="10"/>
  <c r="O640" i="10"/>
  <c r="P222" i="10"/>
  <c r="M220" i="10"/>
  <c r="P220" i="10" s="1"/>
  <c r="P55" i="11"/>
  <c r="M53" i="11"/>
  <c r="P53" i="11" s="1"/>
  <c r="P120" i="9"/>
  <c r="M118" i="9"/>
  <c r="P118" i="9" s="1"/>
  <c r="M140" i="8"/>
  <c r="P140" i="8" s="1"/>
  <c r="P142" i="8"/>
  <c r="O31" i="3"/>
  <c r="L29" i="3"/>
  <c r="O29" i="3" s="1"/>
  <c r="L11" i="3"/>
  <c r="O648" i="1"/>
  <c r="L640" i="1"/>
  <c r="M53" i="6"/>
  <c r="P53" i="6" s="1"/>
  <c r="P55" i="6"/>
  <c r="P222" i="2"/>
  <c r="M220" i="2"/>
  <c r="M318" i="1"/>
  <c r="P318" i="1" s="1"/>
  <c r="L31" i="1"/>
  <c r="O120" i="3"/>
  <c r="L118" i="3"/>
  <c r="N11" i="15"/>
  <c r="N9" i="15" s="1"/>
  <c r="M310" i="4"/>
  <c r="P310" i="4" s="1"/>
  <c r="P312" i="4"/>
  <c r="M41" i="8"/>
  <c r="P41" i="8" s="1"/>
  <c r="P43" i="8"/>
  <c r="P140" i="15"/>
  <c r="N37" i="12"/>
  <c r="O31" i="12"/>
  <c r="P252" i="9"/>
  <c r="L290" i="9"/>
  <c r="O290" i="9" s="1"/>
  <c r="O34" i="6"/>
  <c r="M292" i="15"/>
  <c r="P292" i="15" s="1"/>
  <c r="O144" i="14"/>
  <c r="M290" i="12"/>
  <c r="P290" i="12" s="1"/>
  <c r="M290" i="9"/>
  <c r="P290" i="9" s="1"/>
  <c r="N37" i="7"/>
  <c r="N37" i="6"/>
  <c r="L29" i="15"/>
  <c r="O29" i="15" s="1"/>
  <c r="O31" i="15"/>
  <c r="L273" i="12"/>
  <c r="O275" i="12"/>
  <c r="P120" i="12"/>
  <c r="M118" i="12"/>
  <c r="P118" i="12" s="1"/>
  <c r="M331" i="14"/>
  <c r="P337" i="14"/>
  <c r="M26" i="14"/>
  <c r="M20" i="14" s="1"/>
  <c r="M18" i="14" s="1"/>
  <c r="L271" i="6"/>
  <c r="O271" i="6" s="1"/>
  <c r="O273" i="6"/>
  <c r="O31" i="8"/>
  <c r="L11" i="8"/>
  <c r="N120" i="1"/>
  <c r="P120" i="2"/>
  <c r="K416" i="1"/>
  <c r="L32" i="1"/>
  <c r="M331" i="10"/>
  <c r="P337" i="10"/>
  <c r="P312" i="7"/>
  <c r="M310" i="7"/>
  <c r="P310" i="7" s="1"/>
  <c r="N94" i="2"/>
  <c r="N96" i="1"/>
  <c r="P142" i="15"/>
  <c r="M220" i="12"/>
  <c r="P220" i="12" s="1"/>
  <c r="N252" i="1"/>
  <c r="M250" i="10"/>
  <c r="P250" i="10" s="1"/>
  <c r="M220" i="9"/>
  <c r="P220" i="9" s="1"/>
  <c r="N250" i="9"/>
  <c r="M250" i="6"/>
  <c r="P250" i="6" s="1"/>
  <c r="L14" i="12"/>
  <c r="O14" i="12" s="1"/>
  <c r="L13" i="7"/>
  <c r="O13" i="7" s="1"/>
  <c r="L57" i="1"/>
  <c r="L55" i="1" s="1"/>
  <c r="L14" i="3"/>
  <c r="O14" i="3" s="1"/>
  <c r="M94" i="12"/>
  <c r="P94" i="12" s="1"/>
  <c r="P96" i="12"/>
  <c r="M290" i="11"/>
  <c r="P290" i="11" s="1"/>
  <c r="O31" i="14"/>
  <c r="L11" i="14"/>
  <c r="O275" i="10"/>
  <c r="L273" i="10"/>
  <c r="M271" i="4"/>
  <c r="P271" i="4" s="1"/>
  <c r="P68" i="9"/>
  <c r="M66" i="9"/>
  <c r="P66" i="9" s="1"/>
  <c r="L96" i="8"/>
  <c r="O98" i="8"/>
  <c r="P140" i="5"/>
  <c r="P252" i="7"/>
  <c r="M250" i="7"/>
  <c r="P250" i="7" s="1"/>
  <c r="N220" i="2"/>
  <c r="N222" i="1"/>
  <c r="K618" i="1"/>
  <c r="K613" i="1"/>
  <c r="K615" i="1"/>
  <c r="K617" i="1"/>
  <c r="K619" i="1"/>
  <c r="K611" i="1"/>
  <c r="O70" i="2"/>
  <c r="L68" i="2"/>
  <c r="M68" i="1"/>
  <c r="P298" i="15"/>
  <c r="P43" i="14"/>
  <c r="O30" i="13"/>
  <c r="M26" i="10"/>
  <c r="P26" i="10" s="1"/>
  <c r="O16" i="10"/>
  <c r="N37" i="5"/>
  <c r="N66" i="1"/>
  <c r="M271" i="3"/>
  <c r="P271" i="3" s="1"/>
  <c r="L45" i="1"/>
  <c r="L43" i="1" s="1"/>
  <c r="L94" i="15"/>
  <c r="O94" i="15" s="1"/>
  <c r="O96" i="15"/>
  <c r="P68" i="10"/>
  <c r="M66" i="10"/>
  <c r="P66" i="10" s="1"/>
  <c r="P142" i="12"/>
  <c r="M140" i="12"/>
  <c r="P140" i="12" s="1"/>
  <c r="P142" i="7"/>
  <c r="M140" i="7"/>
  <c r="P140" i="7" s="1"/>
  <c r="L314" i="1"/>
  <c r="O314" i="1" s="1"/>
  <c r="O57" i="9"/>
  <c r="L55" i="9"/>
  <c r="M94" i="8"/>
  <c r="P94" i="8" s="1"/>
  <c r="P96" i="8"/>
  <c r="N118" i="3"/>
  <c r="P118" i="3" s="1"/>
  <c r="O34" i="2"/>
  <c r="L294" i="1"/>
  <c r="O294" i="1" s="1"/>
  <c r="L33" i="1"/>
  <c r="O33" i="1" s="1"/>
  <c r="M142" i="1"/>
  <c r="N14" i="2"/>
  <c r="L24" i="1"/>
  <c r="P96" i="15"/>
  <c r="M94" i="15"/>
  <c r="P94" i="15" s="1"/>
  <c r="O640" i="11"/>
  <c r="L638" i="11"/>
  <c r="O45" i="11"/>
  <c r="L43" i="11"/>
  <c r="O32" i="4"/>
  <c r="L30" i="4"/>
  <c r="O30" i="4" s="1"/>
  <c r="K369" i="1"/>
  <c r="I367" i="1"/>
  <c r="K367" i="1" s="1"/>
  <c r="O43" i="14"/>
  <c r="N331" i="1"/>
  <c r="O254" i="14"/>
  <c r="O32" i="13"/>
  <c r="P68" i="12"/>
  <c r="M66" i="12"/>
  <c r="P66" i="12" s="1"/>
  <c r="O142" i="13"/>
  <c r="P96" i="11"/>
  <c r="M94" i="11"/>
  <c r="P94" i="11" s="1"/>
  <c r="L68" i="10"/>
  <c r="O70" i="10"/>
  <c r="L333" i="1"/>
  <c r="O333" i="1" s="1"/>
  <c r="O31" i="2"/>
  <c r="L11" i="2"/>
  <c r="L29" i="2"/>
  <c r="M250" i="4"/>
  <c r="P250" i="4" s="1"/>
  <c r="P252" i="4"/>
  <c r="P142" i="6"/>
  <c r="M140" i="6"/>
  <c r="P140" i="6" s="1"/>
  <c r="K418" i="1"/>
  <c r="O271" i="2"/>
  <c r="N290" i="1"/>
  <c r="P290" i="2"/>
  <c r="M118" i="15"/>
  <c r="P118" i="15" s="1"/>
  <c r="P120" i="15"/>
  <c r="O144" i="12"/>
  <c r="L142" i="12"/>
  <c r="P55" i="12"/>
  <c r="M53" i="12"/>
  <c r="P53" i="12" s="1"/>
  <c r="P49" i="11"/>
  <c r="M26" i="11"/>
  <c r="P41" i="10"/>
  <c r="P22" i="8"/>
  <c r="M12" i="8"/>
  <c r="M20" i="8"/>
  <c r="M96" i="5"/>
  <c r="M26" i="5"/>
  <c r="P102" i="5"/>
  <c r="M102" i="1"/>
  <c r="P102" i="1" s="1"/>
  <c r="M9" i="5"/>
  <c r="P11" i="5"/>
  <c r="O32" i="5"/>
  <c r="L30" i="5"/>
  <c r="O30" i="5" s="1"/>
  <c r="O26" i="4"/>
  <c r="L16" i="4"/>
  <c r="O16" i="4" s="1"/>
  <c r="O26" i="14"/>
  <c r="L16" i="14"/>
  <c r="O16" i="14" s="1"/>
  <c r="L13" i="14"/>
  <c r="O13" i="14" s="1"/>
  <c r="O23" i="14"/>
  <c r="L41" i="14"/>
  <c r="O31" i="13"/>
  <c r="L29" i="13"/>
  <c r="L11" i="13"/>
  <c r="O53" i="13"/>
  <c r="P53" i="13"/>
  <c r="M28" i="12"/>
  <c r="P28" i="12" s="1"/>
  <c r="P29" i="12"/>
  <c r="O23" i="13"/>
  <c r="L13" i="13"/>
  <c r="O13" i="13" s="1"/>
  <c r="P22" i="14"/>
  <c r="M12" i="14"/>
  <c r="O26" i="13"/>
  <c r="L16" i="13"/>
  <c r="O16" i="13" s="1"/>
  <c r="P19" i="12"/>
  <c r="O120" i="12"/>
  <c r="L118" i="12"/>
  <c r="O118" i="12" s="1"/>
  <c r="P96" i="13"/>
  <c r="M94" i="13"/>
  <c r="P94" i="13" s="1"/>
  <c r="P26" i="12"/>
  <c r="M16" i="12"/>
  <c r="P16" i="12" s="1"/>
  <c r="M43" i="11"/>
  <c r="P30" i="10"/>
  <c r="M28" i="10"/>
  <c r="P28" i="10" s="1"/>
  <c r="M20" i="12"/>
  <c r="P22" i="12"/>
  <c r="M12" i="12"/>
  <c r="M53" i="10"/>
  <c r="P53" i="10" s="1"/>
  <c r="P55" i="10"/>
  <c r="N12" i="9"/>
  <c r="N10" i="9" s="1"/>
  <c r="N8" i="9" s="1"/>
  <c r="N20" i="9"/>
  <c r="N18" i="9" s="1"/>
  <c r="O68" i="11"/>
  <c r="L66" i="11"/>
  <c r="O66" i="11" s="1"/>
  <c r="M9" i="10"/>
  <c r="P11" i="10"/>
  <c r="O312" i="9"/>
  <c r="L310" i="9"/>
  <c r="O310" i="9" s="1"/>
  <c r="N29" i="8"/>
  <c r="N28" i="8" s="1"/>
  <c r="N11" i="8"/>
  <c r="N9" i="8" s="1"/>
  <c r="O24" i="7"/>
  <c r="L14" i="7"/>
  <c r="O14" i="7" s="1"/>
  <c r="L29" i="6"/>
  <c r="O31" i="6"/>
  <c r="P252" i="5"/>
  <c r="M252" i="1"/>
  <c r="P43" i="5"/>
  <c r="M41" i="5"/>
  <c r="P22" i="6"/>
  <c r="M12" i="6"/>
  <c r="M20" i="6"/>
  <c r="M18" i="6" s="1"/>
  <c r="O70" i="5"/>
  <c r="L68" i="5"/>
  <c r="L70" i="1"/>
  <c r="O70" i="1" s="1"/>
  <c r="O252" i="6"/>
  <c r="L250" i="6"/>
  <c r="O250" i="6" s="1"/>
  <c r="M28" i="4"/>
  <c r="P28" i="4" s="1"/>
  <c r="P29" i="4"/>
  <c r="N329" i="1"/>
  <c r="N68" i="1"/>
  <c r="P9" i="7"/>
  <c r="O24" i="6"/>
  <c r="L14" i="6"/>
  <c r="O14" i="6" s="1"/>
  <c r="O26" i="5"/>
  <c r="L16" i="5"/>
  <c r="O16" i="5" s="1"/>
  <c r="O142" i="5"/>
  <c r="L140" i="5"/>
  <c r="O140" i="5" s="1"/>
  <c r="P26" i="4"/>
  <c r="M16" i="4"/>
  <c r="P16" i="4" s="1"/>
  <c r="O331" i="3"/>
  <c r="L329" i="3"/>
  <c r="P22" i="3"/>
  <c r="M12" i="3"/>
  <c r="M329" i="2"/>
  <c r="P331" i="2"/>
  <c r="P29" i="1"/>
  <c r="M28" i="1"/>
  <c r="P28" i="1" s="1"/>
  <c r="O26" i="3"/>
  <c r="L16" i="3"/>
  <c r="O16" i="3" s="1"/>
  <c r="O53" i="2"/>
  <c r="O70" i="14"/>
  <c r="L68" i="14"/>
  <c r="N12" i="12"/>
  <c r="N10" i="12" s="1"/>
  <c r="N20" i="12"/>
  <c r="N18" i="12" s="1"/>
  <c r="P43" i="12"/>
  <c r="M41" i="12"/>
  <c r="P9" i="9"/>
  <c r="P19" i="10"/>
  <c r="O638" i="7"/>
  <c r="L636" i="7"/>
  <c r="O636" i="7" s="1"/>
  <c r="M20" i="4"/>
  <c r="P22" i="4"/>
  <c r="M12" i="4"/>
  <c r="O32" i="15"/>
  <c r="L30" i="15"/>
  <c r="O122" i="15"/>
  <c r="L120" i="15"/>
  <c r="P49" i="15"/>
  <c r="M26" i="15"/>
  <c r="M20" i="15" s="1"/>
  <c r="P41" i="14"/>
  <c r="O19" i="15"/>
  <c r="P252" i="14"/>
  <c r="M250" i="14"/>
  <c r="P250" i="14" s="1"/>
  <c r="P19" i="13"/>
  <c r="P55" i="13"/>
  <c r="O55" i="13"/>
  <c r="N12" i="14"/>
  <c r="N10" i="14" s="1"/>
  <c r="N20" i="14"/>
  <c r="N18" i="14" s="1"/>
  <c r="N29" i="12"/>
  <c r="N28" i="12" s="1"/>
  <c r="N11" i="12"/>
  <c r="N9" i="12" s="1"/>
  <c r="O23" i="12"/>
  <c r="L13" i="12"/>
  <c r="O13" i="12" s="1"/>
  <c r="M9" i="12"/>
  <c r="P15" i="12"/>
  <c r="O144" i="11"/>
  <c r="L142" i="11"/>
  <c r="P102" i="9"/>
  <c r="M96" i="9"/>
  <c r="O23" i="9"/>
  <c r="L13" i="9"/>
  <c r="O13" i="9" s="1"/>
  <c r="L22" i="11"/>
  <c r="O29" i="8"/>
  <c r="P29" i="8"/>
  <c r="M28" i="8"/>
  <c r="P28" i="8" s="1"/>
  <c r="P273" i="8"/>
  <c r="M9" i="8"/>
  <c r="P22" i="7"/>
  <c r="M12" i="7"/>
  <c r="M290" i="6"/>
  <c r="P290" i="6" s="1"/>
  <c r="N20" i="7"/>
  <c r="N18" i="7" s="1"/>
  <c r="N12" i="7"/>
  <c r="N10" i="7" s="1"/>
  <c r="O31" i="10"/>
  <c r="L29" i="10"/>
  <c r="L11" i="10"/>
  <c r="P43" i="6"/>
  <c r="M41" i="6"/>
  <c r="O23" i="5"/>
  <c r="L13" i="5"/>
  <c r="O13" i="5" s="1"/>
  <c r="P292" i="5"/>
  <c r="M290" i="5"/>
  <c r="N20" i="8"/>
  <c r="N18" i="8" s="1"/>
  <c r="N12" i="8"/>
  <c r="N10" i="8" s="1"/>
  <c r="O23" i="4"/>
  <c r="L13" i="4"/>
  <c r="O13" i="4" s="1"/>
  <c r="L14" i="5"/>
  <c r="O14" i="5" s="1"/>
  <c r="P142" i="4"/>
  <c r="N142" i="1"/>
  <c r="P53" i="4"/>
  <c r="P120" i="4"/>
  <c r="M120" i="1"/>
  <c r="O640" i="2"/>
  <c r="L638" i="2"/>
  <c r="O26" i="2"/>
  <c r="L16" i="2"/>
  <c r="P22" i="2"/>
  <c r="M12" i="2"/>
  <c r="M20" i="2"/>
  <c r="O142" i="4"/>
  <c r="L140" i="4"/>
  <c r="N140" i="1"/>
  <c r="P312" i="14"/>
  <c r="M310" i="14"/>
  <c r="P310" i="14" s="1"/>
  <c r="N53" i="14"/>
  <c r="O53" i="14" s="1"/>
  <c r="O273" i="13"/>
  <c r="L271" i="13"/>
  <c r="O271" i="13" s="1"/>
  <c r="O32" i="9"/>
  <c r="L30" i="9"/>
  <c r="O30" i="9" s="1"/>
  <c r="O26" i="9"/>
  <c r="L16" i="9"/>
  <c r="O16" i="9" s="1"/>
  <c r="O70" i="7"/>
  <c r="L68" i="7"/>
  <c r="P26" i="6"/>
  <c r="M16" i="6"/>
  <c r="P16" i="6" s="1"/>
  <c r="L29" i="5"/>
  <c r="O31" i="5"/>
  <c r="P273" i="2"/>
  <c r="M273" i="1"/>
  <c r="O23" i="3"/>
  <c r="L13" i="3"/>
  <c r="O13" i="3" s="1"/>
  <c r="P29" i="2"/>
  <c r="M28" i="2"/>
  <c r="P28" i="2" s="1"/>
  <c r="P11" i="15"/>
  <c r="M9" i="15"/>
  <c r="O273" i="15"/>
  <c r="L271" i="15"/>
  <c r="O271" i="15" s="1"/>
  <c r="O26" i="15"/>
  <c r="L16" i="15"/>
  <c r="O16" i="15" s="1"/>
  <c r="M41" i="15"/>
  <c r="L14" i="15"/>
  <c r="O14" i="15" s="1"/>
  <c r="O24" i="15"/>
  <c r="P222" i="14"/>
  <c r="M220" i="14"/>
  <c r="P220" i="14" s="1"/>
  <c r="P30" i="14"/>
  <c r="M28" i="14"/>
  <c r="P28" i="14" s="1"/>
  <c r="L9" i="15"/>
  <c r="O11" i="15"/>
  <c r="O142" i="14"/>
  <c r="L140" i="14"/>
  <c r="O140" i="14" s="1"/>
  <c r="O640" i="13"/>
  <c r="L638" i="13"/>
  <c r="O32" i="14"/>
  <c r="P140" i="13"/>
  <c r="M9" i="13"/>
  <c r="P11" i="13"/>
  <c r="P41" i="13"/>
  <c r="O70" i="12"/>
  <c r="L68" i="12"/>
  <c r="N12" i="13"/>
  <c r="N10" i="13" s="1"/>
  <c r="N20" i="13"/>
  <c r="N18" i="13" s="1"/>
  <c r="O23" i="11"/>
  <c r="L13" i="11"/>
  <c r="O13" i="11" s="1"/>
  <c r="O11" i="12"/>
  <c r="L9" i="12"/>
  <c r="P337" i="9"/>
  <c r="M331" i="9"/>
  <c r="O70" i="9"/>
  <c r="L22" i="9"/>
  <c r="L68" i="9"/>
  <c r="N14" i="11"/>
  <c r="O57" i="10"/>
  <c r="L55" i="10"/>
  <c r="O144" i="9"/>
  <c r="L142" i="9"/>
  <c r="L144" i="1"/>
  <c r="O144" i="1" s="1"/>
  <c r="O32" i="8"/>
  <c r="L30" i="8"/>
  <c r="O30" i="8" s="1"/>
  <c r="L16" i="7"/>
  <c r="O16" i="7" s="1"/>
  <c r="O26" i="7"/>
  <c r="L22" i="7"/>
  <c r="O32" i="6"/>
  <c r="N20" i="10"/>
  <c r="N18" i="10" s="1"/>
  <c r="M250" i="5"/>
  <c r="O19" i="5"/>
  <c r="O224" i="8"/>
  <c r="L222" i="8"/>
  <c r="N11" i="5"/>
  <c r="N9" i="5" s="1"/>
  <c r="N29" i="5"/>
  <c r="N28" i="5" s="1"/>
  <c r="O331" i="15"/>
  <c r="L329" i="15"/>
  <c r="O329" i="15" s="1"/>
  <c r="M310" i="6"/>
  <c r="P310" i="6" s="1"/>
  <c r="O57" i="6"/>
  <c r="L55" i="6"/>
  <c r="O19" i="6"/>
  <c r="N12" i="5"/>
  <c r="N10" i="5" s="1"/>
  <c r="N20" i="5"/>
  <c r="N18" i="5" s="1"/>
  <c r="O275" i="4"/>
  <c r="L273" i="4"/>
  <c r="L275" i="1"/>
  <c r="O275" i="1" s="1"/>
  <c r="P29" i="3"/>
  <c r="M28" i="3"/>
  <c r="P28" i="3" s="1"/>
  <c r="N310" i="2"/>
  <c r="N310" i="1" s="1"/>
  <c r="N312" i="1"/>
  <c r="L30" i="3"/>
  <c r="O32" i="3"/>
  <c r="O312" i="2"/>
  <c r="L310" i="2"/>
  <c r="M9" i="4"/>
  <c r="O55" i="2"/>
  <c r="P55" i="2"/>
  <c r="O24" i="14"/>
  <c r="L14" i="14"/>
  <c r="O14" i="14" s="1"/>
  <c r="O68" i="15"/>
  <c r="L66" i="15"/>
  <c r="O66" i="15" s="1"/>
  <c r="P337" i="13"/>
  <c r="M331" i="13"/>
  <c r="M26" i="13"/>
  <c r="M20" i="13" s="1"/>
  <c r="L22" i="12"/>
  <c r="N12" i="11"/>
  <c r="N10" i="11" s="1"/>
  <c r="N20" i="11"/>
  <c r="N18" i="11" s="1"/>
  <c r="P43" i="9"/>
  <c r="M41" i="9"/>
  <c r="P55" i="9"/>
  <c r="M53" i="9"/>
  <c r="P53" i="9" s="1"/>
  <c r="O26" i="8"/>
  <c r="L16" i="8"/>
  <c r="O16" i="8" s="1"/>
  <c r="O292" i="10"/>
  <c r="L290" i="10"/>
  <c r="O290" i="10" s="1"/>
  <c r="O23" i="10"/>
  <c r="L13" i="10"/>
  <c r="O13" i="10" s="1"/>
  <c r="O31" i="9"/>
  <c r="L29" i="9"/>
  <c r="L11" i="9"/>
  <c r="O23" i="8"/>
  <c r="L13" i="8"/>
  <c r="O13" i="8" s="1"/>
  <c r="P29" i="7"/>
  <c r="M28" i="7"/>
  <c r="P28" i="7" s="1"/>
  <c r="O34" i="7"/>
  <c r="N12" i="6"/>
  <c r="N10" i="6" s="1"/>
  <c r="N8" i="6" s="1"/>
  <c r="N20" i="6"/>
  <c r="N18" i="6" s="1"/>
  <c r="O252" i="5"/>
  <c r="L250" i="5"/>
  <c r="O250" i="5" s="1"/>
  <c r="P26" i="8"/>
  <c r="M16" i="8"/>
  <c r="P16" i="8" s="1"/>
  <c r="L11" i="5"/>
  <c r="O24" i="8"/>
  <c r="L14" i="8"/>
  <c r="O14" i="8" s="1"/>
  <c r="O638" i="6"/>
  <c r="L636" i="6"/>
  <c r="O636" i="6" s="1"/>
  <c r="P19" i="6"/>
  <c r="L22" i="5"/>
  <c r="O57" i="5"/>
  <c r="L55" i="5"/>
  <c r="L13" i="6"/>
  <c r="O13" i="6" s="1"/>
  <c r="O23" i="6"/>
  <c r="L9" i="6"/>
  <c r="O11" i="6"/>
  <c r="O9" i="4"/>
  <c r="P140" i="4"/>
  <c r="O96" i="4"/>
  <c r="L94" i="4"/>
  <c r="O94" i="4" s="1"/>
  <c r="P9" i="3"/>
  <c r="M271" i="2"/>
  <c r="P41" i="3"/>
  <c r="P9" i="2"/>
  <c r="P118" i="2"/>
  <c r="L638" i="15"/>
  <c r="O640" i="15"/>
  <c r="O24" i="13"/>
  <c r="L14" i="13"/>
  <c r="O14" i="13" s="1"/>
  <c r="P329" i="15"/>
  <c r="L28" i="14"/>
  <c r="O29" i="14"/>
  <c r="P19" i="14"/>
  <c r="L29" i="11"/>
  <c r="O31" i="11"/>
  <c r="O19" i="11"/>
  <c r="O292" i="11"/>
  <c r="O640" i="8"/>
  <c r="L638" i="8"/>
  <c r="O34" i="9"/>
  <c r="O23" i="15"/>
  <c r="L13" i="15"/>
  <c r="O13" i="15" s="1"/>
  <c r="O312" i="15"/>
  <c r="L310" i="15"/>
  <c r="O310" i="15" s="1"/>
  <c r="L22" i="14"/>
  <c r="M9" i="14"/>
  <c r="P11" i="14"/>
  <c r="P22" i="13"/>
  <c r="M12" i="13"/>
  <c r="O98" i="14"/>
  <c r="L96" i="14"/>
  <c r="L98" i="1"/>
  <c r="O98" i="1" s="1"/>
  <c r="O70" i="13"/>
  <c r="L68" i="13"/>
  <c r="M118" i="13"/>
  <c r="P118" i="13" s="1"/>
  <c r="P55" i="14"/>
  <c r="M53" i="14"/>
  <c r="O32" i="12"/>
  <c r="L30" i="12"/>
  <c r="O30" i="12" s="1"/>
  <c r="O26" i="12"/>
  <c r="L16" i="12"/>
  <c r="O16" i="12" s="1"/>
  <c r="L11" i="11"/>
  <c r="M28" i="9"/>
  <c r="P28" i="9" s="1"/>
  <c r="P29" i="9"/>
  <c r="O32" i="11"/>
  <c r="L30" i="11"/>
  <c r="O30" i="11" s="1"/>
  <c r="O26" i="11"/>
  <c r="L16" i="11"/>
  <c r="O16" i="11" s="1"/>
  <c r="O640" i="9"/>
  <c r="L638" i="9"/>
  <c r="O120" i="9"/>
  <c r="M12" i="9"/>
  <c r="P22" i="9"/>
  <c r="M26" i="7"/>
  <c r="M20" i="7" s="1"/>
  <c r="M43" i="7"/>
  <c r="P49" i="7"/>
  <c r="M49" i="1"/>
  <c r="O32" i="7"/>
  <c r="L30" i="7"/>
  <c r="O30" i="7" s="1"/>
  <c r="L220" i="9"/>
  <c r="O220" i="9" s="1"/>
  <c r="M331" i="5"/>
  <c r="P337" i="5"/>
  <c r="M337" i="1"/>
  <c r="P337" i="1" s="1"/>
  <c r="L14" i="9"/>
  <c r="O14" i="9" s="1"/>
  <c r="P271" i="8"/>
  <c r="L11" i="7"/>
  <c r="O31" i="7"/>
  <c r="L29" i="7"/>
  <c r="P220" i="5"/>
  <c r="P222" i="6"/>
  <c r="M222" i="1"/>
  <c r="P19" i="5"/>
  <c r="O26" i="10"/>
  <c r="L638" i="5"/>
  <c r="O640" i="5"/>
  <c r="P55" i="5"/>
  <c r="M53" i="5"/>
  <c r="P53" i="5" s="1"/>
  <c r="M9" i="6"/>
  <c r="P11" i="6"/>
  <c r="P22" i="15"/>
  <c r="M12" i="15"/>
  <c r="O640" i="4"/>
  <c r="L638" i="4"/>
  <c r="O45" i="3"/>
  <c r="L43" i="3"/>
  <c r="L22" i="3"/>
  <c r="N292" i="1"/>
  <c r="O57" i="3"/>
  <c r="L55" i="3"/>
  <c r="O273" i="2"/>
  <c r="P53" i="2"/>
  <c r="P9" i="1"/>
  <c r="P41" i="2"/>
  <c r="L118" i="2" l="1"/>
  <c r="O118" i="2" s="1"/>
  <c r="L271" i="9"/>
  <c r="O271" i="9" s="1"/>
  <c r="L310" i="3"/>
  <c r="O310" i="3" s="1"/>
  <c r="O96" i="5"/>
  <c r="L329" i="14"/>
  <c r="O329" i="14" s="1"/>
  <c r="L41" i="7"/>
  <c r="O41" i="7" s="1"/>
  <c r="L310" i="8"/>
  <c r="O310" i="8" s="1"/>
  <c r="L250" i="3"/>
  <c r="O250" i="3" s="1"/>
  <c r="N8" i="4"/>
  <c r="L94" i="9"/>
  <c r="O94" i="9" s="1"/>
  <c r="L118" i="5"/>
  <c r="O118" i="5" s="1"/>
  <c r="P22" i="1"/>
  <c r="O292" i="3"/>
  <c r="L636" i="3"/>
  <c r="O636" i="3" s="1"/>
  <c r="O252" i="2"/>
  <c r="O292" i="15"/>
  <c r="L41" i="9"/>
  <c r="O41" i="9" s="1"/>
  <c r="L41" i="4"/>
  <c r="O41" i="4" s="1"/>
  <c r="O14" i="2"/>
  <c r="L94" i="7"/>
  <c r="O94" i="7" s="1"/>
  <c r="O331" i="5"/>
  <c r="O43" i="12"/>
  <c r="L20" i="10"/>
  <c r="O20" i="10" s="1"/>
  <c r="L12" i="10"/>
  <c r="O12" i="10" s="1"/>
  <c r="O43" i="5"/>
  <c r="L118" i="7"/>
  <c r="O118" i="7" s="1"/>
  <c r="L220" i="11"/>
  <c r="O220" i="11" s="1"/>
  <c r="O222" i="15"/>
  <c r="L118" i="6"/>
  <c r="O118" i="6" s="1"/>
  <c r="L220" i="5"/>
  <c r="O220" i="5" s="1"/>
  <c r="O292" i="2"/>
  <c r="L250" i="8"/>
  <c r="O250" i="8" s="1"/>
  <c r="N8" i="13"/>
  <c r="L290" i="5"/>
  <c r="O290" i="5" s="1"/>
  <c r="L53" i="11"/>
  <c r="O53" i="11" s="1"/>
  <c r="O96" i="11"/>
  <c r="L310" i="4"/>
  <c r="O310" i="4" s="1"/>
  <c r="L20" i="8"/>
  <c r="L18" i="8" s="1"/>
  <c r="O18" i="8" s="1"/>
  <c r="L12" i="8"/>
  <c r="L10" i="8" s="1"/>
  <c r="L12" i="15"/>
  <c r="L10" i="15" s="1"/>
  <c r="O10" i="15" s="1"/>
  <c r="L329" i="11"/>
  <c r="O329" i="11" s="1"/>
  <c r="O331" i="4"/>
  <c r="O55" i="12"/>
  <c r="O43" i="10"/>
  <c r="L118" i="13"/>
  <c r="O118" i="13" s="1"/>
  <c r="N250" i="1"/>
  <c r="M312" i="1"/>
  <c r="P312" i="1" s="1"/>
  <c r="L41" i="8"/>
  <c r="O41" i="8" s="1"/>
  <c r="L41" i="13"/>
  <c r="O41" i="13" s="1"/>
  <c r="L118" i="8"/>
  <c r="O118" i="8" s="1"/>
  <c r="O142" i="2"/>
  <c r="P312" i="2"/>
  <c r="N271" i="1"/>
  <c r="L271" i="7"/>
  <c r="O271" i="7" s="1"/>
  <c r="L118" i="11"/>
  <c r="O118" i="11" s="1"/>
  <c r="N8" i="7"/>
  <c r="L120" i="1"/>
  <c r="O120" i="1" s="1"/>
  <c r="O222" i="6"/>
  <c r="L329" i="8"/>
  <c r="O329" i="8" s="1"/>
  <c r="M20" i="9"/>
  <c r="P20" i="9" s="1"/>
  <c r="L329" i="13"/>
  <c r="O329" i="13" s="1"/>
  <c r="L20" i="15"/>
  <c r="O20" i="15" s="1"/>
  <c r="M12" i="1"/>
  <c r="P96" i="3"/>
  <c r="L140" i="15"/>
  <c r="O140" i="15" s="1"/>
  <c r="O292" i="4"/>
  <c r="L94" i="10"/>
  <c r="O94" i="10" s="1"/>
  <c r="O68" i="4"/>
  <c r="O22" i="2"/>
  <c r="O34" i="1"/>
  <c r="L329" i="2"/>
  <c r="O329" i="2" s="1"/>
  <c r="L271" i="11"/>
  <c r="O271" i="11" s="1"/>
  <c r="O222" i="12"/>
  <c r="L220" i="3"/>
  <c r="O220" i="3" s="1"/>
  <c r="L290" i="13"/>
  <c r="O290" i="13" s="1"/>
  <c r="L250" i="11"/>
  <c r="O250" i="11" s="1"/>
  <c r="L250" i="15"/>
  <c r="O250" i="15" s="1"/>
  <c r="L20" i="2"/>
  <c r="O20" i="2" s="1"/>
  <c r="L12" i="13"/>
  <c r="O12" i="13" s="1"/>
  <c r="N37" i="4"/>
  <c r="M140" i="1"/>
  <c r="P140" i="1" s="1"/>
  <c r="L290" i="8"/>
  <c r="O290" i="8" s="1"/>
  <c r="M20" i="10"/>
  <c r="M18" i="10" s="1"/>
  <c r="P18" i="10" s="1"/>
  <c r="L53" i="15"/>
  <c r="O53" i="15" s="1"/>
  <c r="O22" i="13"/>
  <c r="L290" i="7"/>
  <c r="O290" i="7" s="1"/>
  <c r="L290" i="14"/>
  <c r="O290" i="14" s="1"/>
  <c r="L66" i="8"/>
  <c r="O66" i="8" s="1"/>
  <c r="L250" i="4"/>
  <c r="O250" i="4" s="1"/>
  <c r="L252" i="1"/>
  <c r="O252" i="1" s="1"/>
  <c r="L41" i="2"/>
  <c r="O41" i="2" s="1"/>
  <c r="M290" i="15"/>
  <c r="P290" i="15" s="1"/>
  <c r="O26" i="1"/>
  <c r="P26" i="3"/>
  <c r="L250" i="10"/>
  <c r="O250" i="10" s="1"/>
  <c r="N37" i="8"/>
  <c r="M16" i="3"/>
  <c r="P16" i="3" s="1"/>
  <c r="L140" i="10"/>
  <c r="O140" i="10" s="1"/>
  <c r="P120" i="1"/>
  <c r="L250" i="7"/>
  <c r="O250" i="7" s="1"/>
  <c r="L310" i="10"/>
  <c r="O310" i="10" s="1"/>
  <c r="O55" i="7"/>
  <c r="L220" i="10"/>
  <c r="O220" i="10" s="1"/>
  <c r="L290" i="12"/>
  <c r="O290" i="12" s="1"/>
  <c r="O55" i="8"/>
  <c r="L292" i="1"/>
  <c r="O292" i="1" s="1"/>
  <c r="O252" i="7"/>
  <c r="L310" i="11"/>
  <c r="O310" i="11" s="1"/>
  <c r="O252" i="9"/>
  <c r="L290" i="6"/>
  <c r="O290" i="6" s="1"/>
  <c r="L140" i="8"/>
  <c r="O140" i="8" s="1"/>
  <c r="O14" i="11"/>
  <c r="L140" i="3"/>
  <c r="O140" i="3" s="1"/>
  <c r="N10" i="10"/>
  <c r="N8" i="10" s="1"/>
  <c r="L66" i="3"/>
  <c r="O66" i="3" s="1"/>
  <c r="L329" i="6"/>
  <c r="O329" i="6" s="1"/>
  <c r="O53" i="8"/>
  <c r="O16" i="1"/>
  <c r="O271" i="14"/>
  <c r="L250" i="13"/>
  <c r="O250" i="13" s="1"/>
  <c r="O43" i="15"/>
  <c r="P273" i="1"/>
  <c r="M53" i="1"/>
  <c r="P53" i="1" s="1"/>
  <c r="P55" i="1"/>
  <c r="N11" i="1"/>
  <c r="N9" i="1" s="1"/>
  <c r="O96" i="2"/>
  <c r="L94" i="2"/>
  <c r="O94" i="2" s="1"/>
  <c r="M331" i="1"/>
  <c r="P331" i="1" s="1"/>
  <c r="N8" i="14"/>
  <c r="N8" i="3"/>
  <c r="L312" i="1"/>
  <c r="O312" i="1" s="1"/>
  <c r="L310" i="5"/>
  <c r="O310" i="5" s="1"/>
  <c r="O220" i="4"/>
  <c r="N20" i="1"/>
  <c r="N18" i="1" s="1"/>
  <c r="M292" i="1"/>
  <c r="P292" i="1" s="1"/>
  <c r="O68" i="6"/>
  <c r="L273" i="1"/>
  <c r="O273" i="1" s="1"/>
  <c r="L329" i="12"/>
  <c r="O329" i="12" s="1"/>
  <c r="L331" i="1"/>
  <c r="O331" i="1" s="1"/>
  <c r="M16" i="9"/>
  <c r="P16" i="9" s="1"/>
  <c r="P12" i="11"/>
  <c r="L20" i="6"/>
  <c r="L18" i="6" s="1"/>
  <c r="O18" i="6" s="1"/>
  <c r="N37" i="15"/>
  <c r="N28" i="1"/>
  <c r="O96" i="13"/>
  <c r="L94" i="13"/>
  <c r="O94" i="13" s="1"/>
  <c r="O120" i="10"/>
  <c r="L118" i="10"/>
  <c r="O118" i="10" s="1"/>
  <c r="N8" i="11"/>
  <c r="L12" i="6"/>
  <c r="L10" i="6" s="1"/>
  <c r="O10" i="6" s="1"/>
  <c r="N10" i="2"/>
  <c r="N8" i="2" s="1"/>
  <c r="L329" i="10"/>
  <c r="O329" i="10" s="1"/>
  <c r="N220" i="1"/>
  <c r="O220" i="15"/>
  <c r="L222" i="1"/>
  <c r="O222" i="1" s="1"/>
  <c r="O331" i="10"/>
  <c r="O222" i="2"/>
  <c r="O16" i="2"/>
  <c r="N12" i="1"/>
  <c r="N10" i="1" s="1"/>
  <c r="P250" i="9"/>
  <c r="O57" i="1"/>
  <c r="O331" i="7"/>
  <c r="L118" i="4"/>
  <c r="O118" i="4" s="1"/>
  <c r="P20" i="13"/>
  <c r="M37" i="4"/>
  <c r="O331" i="9"/>
  <c r="L329" i="9"/>
  <c r="O329" i="9" s="1"/>
  <c r="M66" i="1"/>
  <c r="P66" i="1" s="1"/>
  <c r="L140" i="7"/>
  <c r="O140" i="7" s="1"/>
  <c r="O142" i="7"/>
  <c r="P18" i="14"/>
  <c r="N8" i="5"/>
  <c r="P20" i="12"/>
  <c r="L53" i="4"/>
  <c r="O53" i="4" s="1"/>
  <c r="O55" i="4"/>
  <c r="O220" i="13"/>
  <c r="P220" i="13"/>
  <c r="O273" i="5"/>
  <c r="L271" i="5"/>
  <c r="O271" i="5" s="1"/>
  <c r="O638" i="14"/>
  <c r="L636" i="14"/>
  <c r="O636" i="14" s="1"/>
  <c r="P220" i="2"/>
  <c r="N37" i="3"/>
  <c r="L13" i="1"/>
  <c r="O13" i="1" s="1"/>
  <c r="N37" i="2"/>
  <c r="M96" i="1"/>
  <c r="P96" i="1" s="1"/>
  <c r="L94" i="8"/>
  <c r="O94" i="8" s="1"/>
  <c r="O96" i="8"/>
  <c r="O11" i="14"/>
  <c r="L9" i="14"/>
  <c r="O9" i="14" s="1"/>
  <c r="N94" i="1"/>
  <c r="N8" i="15"/>
  <c r="M16" i="10"/>
  <c r="P16" i="10" s="1"/>
  <c r="O118" i="3"/>
  <c r="L20" i="4"/>
  <c r="O20" i="4" s="1"/>
  <c r="P18" i="6"/>
  <c r="P142" i="1"/>
  <c r="P68" i="1"/>
  <c r="P252" i="1"/>
  <c r="O29" i="2"/>
  <c r="L28" i="2"/>
  <c r="O28" i="2" s="1"/>
  <c r="N118" i="1"/>
  <c r="O250" i="9"/>
  <c r="N37" i="9"/>
  <c r="P26" i="14"/>
  <c r="M16" i="14"/>
  <c r="P16" i="14" s="1"/>
  <c r="L271" i="12"/>
  <c r="O271" i="12" s="1"/>
  <c r="O273" i="12"/>
  <c r="L636" i="11"/>
  <c r="O636" i="11" s="1"/>
  <c r="O638" i="11"/>
  <c r="O55" i="9"/>
  <c r="L53" i="9"/>
  <c r="O53" i="9" s="1"/>
  <c r="O11" i="3"/>
  <c r="L9" i="3"/>
  <c r="O9" i="3" s="1"/>
  <c r="L12" i="4"/>
  <c r="L10" i="4" s="1"/>
  <c r="P20" i="6"/>
  <c r="M37" i="8"/>
  <c r="O45" i="1"/>
  <c r="O11" i="2"/>
  <c r="L9" i="2"/>
  <c r="O9" i="2" s="1"/>
  <c r="L66" i="10"/>
  <c r="O66" i="10" s="1"/>
  <c r="O68" i="10"/>
  <c r="O43" i="11"/>
  <c r="L41" i="11"/>
  <c r="O41" i="11" s="1"/>
  <c r="M329" i="10"/>
  <c r="P329" i="10" s="1"/>
  <c r="P331" i="10"/>
  <c r="O11" i="8"/>
  <c r="L9" i="8"/>
  <c r="O9" i="8" s="1"/>
  <c r="O31" i="1"/>
  <c r="L11" i="1"/>
  <c r="L29" i="1"/>
  <c r="O640" i="1"/>
  <c r="L638" i="1"/>
  <c r="L636" i="10"/>
  <c r="O636" i="10" s="1"/>
  <c r="O638" i="10"/>
  <c r="L30" i="1"/>
  <c r="O30" i="1" s="1"/>
  <c r="O32" i="1"/>
  <c r="P222" i="1"/>
  <c r="L28" i="4"/>
  <c r="O28" i="4" s="1"/>
  <c r="O24" i="1"/>
  <c r="L14" i="1"/>
  <c r="O14" i="1" s="1"/>
  <c r="O68" i="2"/>
  <c r="L66" i="2"/>
  <c r="O66" i="2" s="1"/>
  <c r="O273" i="10"/>
  <c r="L271" i="10"/>
  <c r="O271" i="10" s="1"/>
  <c r="P331" i="14"/>
  <c r="M329" i="14"/>
  <c r="P329" i="14" s="1"/>
  <c r="O638" i="15"/>
  <c r="L636" i="15"/>
  <c r="O636" i="15" s="1"/>
  <c r="O41" i="10"/>
  <c r="O11" i="13"/>
  <c r="L9" i="13"/>
  <c r="O43" i="3"/>
  <c r="L41" i="3"/>
  <c r="O29" i="7"/>
  <c r="L28" i="7"/>
  <c r="O28" i="7" s="1"/>
  <c r="M41" i="7"/>
  <c r="P43" i="7"/>
  <c r="O29" i="11"/>
  <c r="L28" i="11"/>
  <c r="O28" i="11" s="1"/>
  <c r="P271" i="2"/>
  <c r="M271" i="1"/>
  <c r="O68" i="9"/>
  <c r="L66" i="9"/>
  <c r="P9" i="13"/>
  <c r="P20" i="7"/>
  <c r="M18" i="7"/>
  <c r="P18" i="7" s="1"/>
  <c r="N8" i="12"/>
  <c r="M18" i="13"/>
  <c r="P18" i="13" s="1"/>
  <c r="O68" i="14"/>
  <c r="L66" i="14"/>
  <c r="O66" i="14" s="1"/>
  <c r="M18" i="3"/>
  <c r="P18" i="3" s="1"/>
  <c r="P20" i="3"/>
  <c r="O68" i="5"/>
  <c r="L66" i="5"/>
  <c r="P41" i="5"/>
  <c r="M310" i="1"/>
  <c r="P310" i="1" s="1"/>
  <c r="O55" i="3"/>
  <c r="L53" i="3"/>
  <c r="O53" i="3" s="1"/>
  <c r="P26" i="7"/>
  <c r="M16" i="7"/>
  <c r="P16" i="7" s="1"/>
  <c r="O41" i="12"/>
  <c r="O68" i="13"/>
  <c r="L66" i="13"/>
  <c r="O66" i="13" s="1"/>
  <c r="P12" i="13"/>
  <c r="L28" i="12"/>
  <c r="O28" i="12" s="1"/>
  <c r="O22" i="12"/>
  <c r="L12" i="12"/>
  <c r="L20" i="12"/>
  <c r="O22" i="9"/>
  <c r="L12" i="9"/>
  <c r="L20" i="9"/>
  <c r="O9" i="12"/>
  <c r="N37" i="14"/>
  <c r="P12" i="2"/>
  <c r="M10" i="2"/>
  <c r="O638" i="2"/>
  <c r="L636" i="2"/>
  <c r="O636" i="2" s="1"/>
  <c r="P12" i="5"/>
  <c r="P12" i="7"/>
  <c r="L28" i="8"/>
  <c r="O28" i="8" s="1"/>
  <c r="P12" i="3"/>
  <c r="P20" i="14"/>
  <c r="O142" i="12"/>
  <c r="L140" i="12"/>
  <c r="O140" i="12" s="1"/>
  <c r="P310" i="2"/>
  <c r="O22" i="14"/>
  <c r="L12" i="14"/>
  <c r="L20" i="14"/>
  <c r="O222" i="8"/>
  <c r="L220" i="8"/>
  <c r="O220" i="8" s="1"/>
  <c r="P20" i="4"/>
  <c r="M18" i="4"/>
  <c r="P18" i="4" s="1"/>
  <c r="O29" i="6"/>
  <c r="L28" i="6"/>
  <c r="O28" i="6" s="1"/>
  <c r="P9" i="5"/>
  <c r="P12" i="8"/>
  <c r="M10" i="8"/>
  <c r="P10" i="8" s="1"/>
  <c r="O55" i="5"/>
  <c r="L53" i="5"/>
  <c r="O142" i="9"/>
  <c r="L140" i="9"/>
  <c r="O140" i="9" s="1"/>
  <c r="O68" i="7"/>
  <c r="L66" i="7"/>
  <c r="O66" i="7" s="1"/>
  <c r="M18" i="2"/>
  <c r="P18" i="2" s="1"/>
  <c r="P20" i="2"/>
  <c r="P9" i="10"/>
  <c r="L28" i="13"/>
  <c r="O28" i="13" s="1"/>
  <c r="O29" i="13"/>
  <c r="O20" i="13"/>
  <c r="L18" i="13"/>
  <c r="O18" i="13" s="1"/>
  <c r="P9" i="6"/>
  <c r="O250" i="2"/>
  <c r="O638" i="4"/>
  <c r="L636" i="4"/>
  <c r="O636" i="4" s="1"/>
  <c r="O11" i="7"/>
  <c r="L9" i="7"/>
  <c r="O28" i="14"/>
  <c r="O22" i="5"/>
  <c r="L12" i="5"/>
  <c r="L20" i="5"/>
  <c r="P26" i="13"/>
  <c r="M16" i="13"/>
  <c r="P16" i="13" s="1"/>
  <c r="O310" i="2"/>
  <c r="O22" i="7"/>
  <c r="L12" i="7"/>
  <c r="L20" i="7"/>
  <c r="O9" i="15"/>
  <c r="O29" i="5"/>
  <c r="L28" i="5"/>
  <c r="O28" i="5" s="1"/>
  <c r="P96" i="9"/>
  <c r="M94" i="9"/>
  <c r="P94" i="9" s="1"/>
  <c r="P9" i="12"/>
  <c r="P26" i="15"/>
  <c r="M16" i="15"/>
  <c r="P16" i="15" s="1"/>
  <c r="O30" i="15"/>
  <c r="L28" i="15"/>
  <c r="O28" i="15" s="1"/>
  <c r="P94" i="3"/>
  <c r="M37" i="3"/>
  <c r="P41" i="12"/>
  <c r="M37" i="12"/>
  <c r="P37" i="12" s="1"/>
  <c r="N8" i="8"/>
  <c r="P43" i="11"/>
  <c r="M41" i="11"/>
  <c r="P12" i="14"/>
  <c r="O41" i="14"/>
  <c r="P26" i="5"/>
  <c r="M16" i="5"/>
  <c r="M20" i="5"/>
  <c r="L10" i="2"/>
  <c r="O12" i="2"/>
  <c r="O29" i="9"/>
  <c r="L28" i="9"/>
  <c r="O28" i="9" s="1"/>
  <c r="P12" i="9"/>
  <c r="O638" i="8"/>
  <c r="L636" i="8"/>
  <c r="O636" i="8" s="1"/>
  <c r="M118" i="1"/>
  <c r="L9" i="5"/>
  <c r="O11" i="5"/>
  <c r="P41" i="9"/>
  <c r="P331" i="13"/>
  <c r="M329" i="13"/>
  <c r="P329" i="13" s="1"/>
  <c r="O220" i="2"/>
  <c r="P250" i="5"/>
  <c r="M250" i="1"/>
  <c r="O55" i="10"/>
  <c r="L53" i="10"/>
  <c r="O53" i="10" s="1"/>
  <c r="O68" i="12"/>
  <c r="L66" i="12"/>
  <c r="O66" i="12" s="1"/>
  <c r="O638" i="13"/>
  <c r="L636" i="13"/>
  <c r="O636" i="13" s="1"/>
  <c r="P41" i="15"/>
  <c r="P9" i="15"/>
  <c r="L142" i="1"/>
  <c r="O142" i="1" s="1"/>
  <c r="M37" i="6"/>
  <c r="P37" i="6" s="1"/>
  <c r="P41" i="6"/>
  <c r="P9" i="8"/>
  <c r="P12" i="4"/>
  <c r="M10" i="4"/>
  <c r="P10" i="4" s="1"/>
  <c r="O12" i="15"/>
  <c r="P329" i="2"/>
  <c r="O329" i="3"/>
  <c r="L68" i="1"/>
  <c r="O68" i="1" s="1"/>
  <c r="P12" i="12"/>
  <c r="M10" i="12"/>
  <c r="P10" i="12" s="1"/>
  <c r="M18" i="12"/>
  <c r="P18" i="12" s="1"/>
  <c r="P96" i="5"/>
  <c r="M94" i="5"/>
  <c r="P26" i="11"/>
  <c r="M16" i="11"/>
  <c r="M20" i="11"/>
  <c r="O55" i="1"/>
  <c r="L53" i="1"/>
  <c r="O53" i="1" s="1"/>
  <c r="L22" i="1"/>
  <c r="O22" i="3"/>
  <c r="L12" i="3"/>
  <c r="L20" i="3"/>
  <c r="O638" i="5"/>
  <c r="L636" i="5"/>
  <c r="O636" i="5" s="1"/>
  <c r="O30" i="3"/>
  <c r="L28" i="3"/>
  <c r="O28" i="3" s="1"/>
  <c r="L28" i="10"/>
  <c r="O28" i="10" s="1"/>
  <c r="O29" i="10"/>
  <c r="O142" i="11"/>
  <c r="L140" i="11"/>
  <c r="P20" i="15"/>
  <c r="M18" i="15"/>
  <c r="P18" i="15" s="1"/>
  <c r="M220" i="1"/>
  <c r="P331" i="5"/>
  <c r="M329" i="5"/>
  <c r="P329" i="5" s="1"/>
  <c r="O638" i="9"/>
  <c r="L636" i="9"/>
  <c r="O636" i="9" s="1"/>
  <c r="L9" i="11"/>
  <c r="O11" i="11"/>
  <c r="O9" i="6"/>
  <c r="M37" i="2"/>
  <c r="P12" i="15"/>
  <c r="M43" i="1"/>
  <c r="P49" i="1"/>
  <c r="M26" i="1"/>
  <c r="P53" i="14"/>
  <c r="O96" i="14"/>
  <c r="L94" i="14"/>
  <c r="O94" i="14" s="1"/>
  <c r="P9" i="14"/>
  <c r="O290" i="3"/>
  <c r="O11" i="9"/>
  <c r="L9" i="9"/>
  <c r="P9" i="4"/>
  <c r="O273" i="4"/>
  <c r="L271" i="4"/>
  <c r="O55" i="6"/>
  <c r="L53" i="6"/>
  <c r="P331" i="9"/>
  <c r="M329" i="9"/>
  <c r="P329" i="9" s="1"/>
  <c r="O140" i="4"/>
  <c r="P290" i="5"/>
  <c r="O11" i="10"/>
  <c r="L9" i="10"/>
  <c r="O22" i="11"/>
  <c r="L12" i="11"/>
  <c r="L20" i="11"/>
  <c r="O120" i="15"/>
  <c r="L118" i="15"/>
  <c r="O118" i="15" s="1"/>
  <c r="M10" i="6"/>
  <c r="P10" i="6" s="1"/>
  <c r="P12" i="6"/>
  <c r="P20" i="8"/>
  <c r="M18" i="8"/>
  <c r="P18" i="8" s="1"/>
  <c r="L41" i="1"/>
  <c r="O43" i="1"/>
  <c r="L96" i="1"/>
  <c r="O96" i="1" s="1"/>
  <c r="P271" i="1" l="1"/>
  <c r="O12" i="8"/>
  <c r="P20" i="10"/>
  <c r="L10" i="10"/>
  <c r="L8" i="10" s="1"/>
  <c r="O8" i="10" s="1"/>
  <c r="M18" i="9"/>
  <c r="P18" i="9" s="1"/>
  <c r="L18" i="10"/>
  <c r="O18" i="10" s="1"/>
  <c r="O20" i="8"/>
  <c r="M37" i="15"/>
  <c r="P37" i="15" s="1"/>
  <c r="P37" i="4"/>
  <c r="P250" i="1"/>
  <c r="M290" i="1"/>
  <c r="P290" i="1" s="1"/>
  <c r="L18" i="15"/>
  <c r="O18" i="15" s="1"/>
  <c r="N8" i="1"/>
  <c r="O12" i="6"/>
  <c r="L18" i="2"/>
  <c r="O18" i="2" s="1"/>
  <c r="O10" i="10"/>
  <c r="L10" i="13"/>
  <c r="O10" i="13" s="1"/>
  <c r="O12" i="4"/>
  <c r="M10" i="3"/>
  <c r="M8" i="3" s="1"/>
  <c r="P8" i="3" s="1"/>
  <c r="P37" i="8"/>
  <c r="L290" i="1"/>
  <c r="O290" i="1" s="1"/>
  <c r="M10" i="9"/>
  <c r="P10" i="9" s="1"/>
  <c r="L250" i="1"/>
  <c r="O250" i="1" s="1"/>
  <c r="L310" i="1"/>
  <c r="O310" i="1" s="1"/>
  <c r="P220" i="1"/>
  <c r="L329" i="1"/>
  <c r="O329" i="1" s="1"/>
  <c r="L37" i="2"/>
  <c r="O37" i="2" s="1"/>
  <c r="L140" i="1"/>
  <c r="O140" i="1" s="1"/>
  <c r="M8" i="8"/>
  <c r="P8" i="8" s="1"/>
  <c r="M37" i="10"/>
  <c r="P37" i="10" s="1"/>
  <c r="O20" i="6"/>
  <c r="M10" i="10"/>
  <c r="P10" i="10" s="1"/>
  <c r="P12" i="1"/>
  <c r="L18" i="4"/>
  <c r="O18" i="4" s="1"/>
  <c r="P37" i="2"/>
  <c r="L37" i="15"/>
  <c r="O37" i="15" s="1"/>
  <c r="M10" i="7"/>
  <c r="M8" i="7" s="1"/>
  <c r="P8" i="7" s="1"/>
  <c r="L37" i="8"/>
  <c r="O37" i="8" s="1"/>
  <c r="M10" i="14"/>
  <c r="L118" i="1"/>
  <c r="O118" i="1" s="1"/>
  <c r="P37" i="3"/>
  <c r="M10" i="13"/>
  <c r="P10" i="13" s="1"/>
  <c r="N37" i="1"/>
  <c r="O638" i="1"/>
  <c r="L636" i="1"/>
  <c r="O636" i="1" s="1"/>
  <c r="M8" i="4"/>
  <c r="P8" i="4" s="1"/>
  <c r="M10" i="15"/>
  <c r="P10" i="15" s="1"/>
  <c r="L220" i="1"/>
  <c r="O220" i="1" s="1"/>
  <c r="L37" i="12"/>
  <c r="O37" i="12" s="1"/>
  <c r="O29" i="1"/>
  <c r="L28" i="1"/>
  <c r="O28" i="1" s="1"/>
  <c r="P118" i="1"/>
  <c r="M37" i="14"/>
  <c r="P37" i="14" s="1"/>
  <c r="O11" i="1"/>
  <c r="L9" i="1"/>
  <c r="O9" i="1" s="1"/>
  <c r="O20" i="3"/>
  <c r="L18" i="3"/>
  <c r="O18" i="3" s="1"/>
  <c r="P16" i="11"/>
  <c r="M10" i="11"/>
  <c r="O12" i="14"/>
  <c r="L10" i="14"/>
  <c r="O9" i="10"/>
  <c r="O9" i="11"/>
  <c r="O9" i="5"/>
  <c r="L8" i="15"/>
  <c r="O8" i="15" s="1"/>
  <c r="O20" i="12"/>
  <c r="L18" i="12"/>
  <c r="O18" i="12" s="1"/>
  <c r="L37" i="10"/>
  <c r="O37" i="10" s="1"/>
  <c r="P20" i="11"/>
  <c r="M18" i="11"/>
  <c r="P18" i="11" s="1"/>
  <c r="O53" i="5"/>
  <c r="L37" i="5"/>
  <c r="O37" i="5" s="1"/>
  <c r="O41" i="1"/>
  <c r="P43" i="1"/>
  <c r="M41" i="1"/>
  <c r="M37" i="11"/>
  <c r="P37" i="11" s="1"/>
  <c r="P41" i="11"/>
  <c r="L8" i="6"/>
  <c r="O8" i="6" s="1"/>
  <c r="O22" i="1"/>
  <c r="L12" i="1"/>
  <c r="L20" i="1"/>
  <c r="P94" i="5"/>
  <c r="M94" i="1"/>
  <c r="P94" i="1" s="1"/>
  <c r="M37" i="9"/>
  <c r="P37" i="9" s="1"/>
  <c r="O10" i="2"/>
  <c r="L8" i="2"/>
  <c r="O8" i="2" s="1"/>
  <c r="L37" i="14"/>
  <c r="O37" i="14" s="1"/>
  <c r="O20" i="5"/>
  <c r="L18" i="5"/>
  <c r="O18" i="5" s="1"/>
  <c r="O12" i="12"/>
  <c r="L10" i="12"/>
  <c r="L37" i="3"/>
  <c r="O37" i="3" s="1"/>
  <c r="O41" i="3"/>
  <c r="O10" i="4"/>
  <c r="L8" i="4"/>
  <c r="O8" i="4" s="1"/>
  <c r="O12" i="7"/>
  <c r="L10" i="7"/>
  <c r="O10" i="7" s="1"/>
  <c r="P41" i="7"/>
  <c r="M37" i="7"/>
  <c r="P37" i="7" s="1"/>
  <c r="L10" i="3"/>
  <c r="O12" i="3"/>
  <c r="M8" i="12"/>
  <c r="P8" i="12" s="1"/>
  <c r="O140" i="11"/>
  <c r="L37" i="11"/>
  <c r="O37" i="11" s="1"/>
  <c r="P20" i="5"/>
  <c r="M18" i="5"/>
  <c r="P18" i="5" s="1"/>
  <c r="M37" i="13"/>
  <c r="P37" i="13" s="1"/>
  <c r="O12" i="5"/>
  <c r="L10" i="5"/>
  <c r="O10" i="5" s="1"/>
  <c r="O9" i="7"/>
  <c r="O20" i="9"/>
  <c r="L18" i="9"/>
  <c r="O18" i="9" s="1"/>
  <c r="M37" i="5"/>
  <c r="P37" i="5" s="1"/>
  <c r="O12" i="11"/>
  <c r="L10" i="11"/>
  <c r="O10" i="11" s="1"/>
  <c r="O271" i="4"/>
  <c r="L271" i="1"/>
  <c r="O271" i="1" s="1"/>
  <c r="O20" i="14"/>
  <c r="L18" i="14"/>
  <c r="O18" i="14" s="1"/>
  <c r="O9" i="13"/>
  <c r="L37" i="4"/>
  <c r="O37" i="4" s="1"/>
  <c r="O53" i="6"/>
  <c r="L37" i="6"/>
  <c r="O37" i="6" s="1"/>
  <c r="O9" i="9"/>
  <c r="O20" i="11"/>
  <c r="L18" i="11"/>
  <c r="O18" i="11" s="1"/>
  <c r="M20" i="1"/>
  <c r="M16" i="1"/>
  <c r="P26" i="1"/>
  <c r="M329" i="1"/>
  <c r="P329" i="1" s="1"/>
  <c r="O10" i="8"/>
  <c r="L8" i="8"/>
  <c r="O8" i="8" s="1"/>
  <c r="P16" i="5"/>
  <c r="M10" i="5"/>
  <c r="O20" i="7"/>
  <c r="L18" i="7"/>
  <c r="O18" i="7" s="1"/>
  <c r="M8" i="6"/>
  <c r="P8" i="6" s="1"/>
  <c r="L37" i="7"/>
  <c r="O37" i="7" s="1"/>
  <c r="P10" i="2"/>
  <c r="M8" i="2"/>
  <c r="P8" i="2" s="1"/>
  <c r="O12" i="9"/>
  <c r="L10" i="9"/>
  <c r="O10" i="9" s="1"/>
  <c r="L37" i="13"/>
  <c r="O37" i="13" s="1"/>
  <c r="O66" i="5"/>
  <c r="L66" i="1"/>
  <c r="O66" i="1" s="1"/>
  <c r="O66" i="9"/>
  <c r="L37" i="9"/>
  <c r="O37" i="9" s="1"/>
  <c r="L94" i="1"/>
  <c r="O94" i="1" s="1"/>
  <c r="L8" i="13" l="1"/>
  <c r="O8" i="13" s="1"/>
  <c r="M8" i="9"/>
  <c r="P8" i="9" s="1"/>
  <c r="P10" i="3"/>
  <c r="M8" i="10"/>
  <c r="P8" i="10" s="1"/>
  <c r="M8" i="13"/>
  <c r="P8" i="13" s="1"/>
  <c r="M8" i="15"/>
  <c r="P8" i="15" s="1"/>
  <c r="P10" i="7"/>
  <c r="P10" i="14"/>
  <c r="M8" i="14"/>
  <c r="P8" i="14" s="1"/>
  <c r="L8" i="7"/>
  <c r="O8" i="7" s="1"/>
  <c r="L37" i="1"/>
  <c r="O37" i="1" s="1"/>
  <c r="P10" i="5"/>
  <c r="M8" i="5"/>
  <c r="P8" i="5" s="1"/>
  <c r="L8" i="9"/>
  <c r="O8" i="9" s="1"/>
  <c r="L18" i="1"/>
  <c r="O18" i="1" s="1"/>
  <c r="O20" i="1"/>
  <c r="P41" i="1"/>
  <c r="M37" i="1"/>
  <c r="P37" i="1" s="1"/>
  <c r="L8" i="11"/>
  <c r="O8" i="11" s="1"/>
  <c r="P10" i="11"/>
  <c r="M8" i="11"/>
  <c r="P8" i="11" s="1"/>
  <c r="L8" i="5"/>
  <c r="O8" i="5" s="1"/>
  <c r="O10" i="14"/>
  <c r="L8" i="14"/>
  <c r="O8" i="14" s="1"/>
  <c r="P16" i="1"/>
  <c r="M10" i="1"/>
  <c r="M18" i="1"/>
  <c r="P18" i="1" s="1"/>
  <c r="P20" i="1"/>
  <c r="O10" i="3"/>
  <c r="L8" i="3"/>
  <c r="O8" i="3" s="1"/>
  <c r="O10" i="12"/>
  <c r="L8" i="12"/>
  <c r="O8" i="12" s="1"/>
  <c r="L10" i="1"/>
  <c r="O12" i="1"/>
  <c r="O10" i="1" l="1"/>
  <c r="L8" i="1"/>
  <c r="O8" i="1" s="1"/>
  <c r="P10" i="1"/>
  <c r="M8" i="1"/>
  <c r="P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<sst xmlns="http://schemas.openxmlformats.org/spreadsheetml/2006/main" count="19740" uniqueCount="291">
  <si>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</si>
  <si>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</si>
  <si>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</si>
  <si>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</si>
  <si>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</si>
  <si>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</si>
  <si>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</si>
  <si>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</si>
  <si>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</si>
  <si>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</si>
  <si>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</si>
  <si>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</si>
  <si>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</si>
  <si>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</si>
  <si>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</si>
  <si>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</si>
  <si>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</si>
  <si>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</si>
  <si>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</si>
  <si>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</si>
  <si>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</si>
  <si>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</si>
  <si>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</si>
  <si>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</si>
  <si>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</si>
  <si>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</si>
  <si>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</si>
  <si>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</si>
  <si>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</si>
  <si>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</si>
  <si>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</si>
  <si>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</si>
  <si>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</si>
  <si>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</si>
  <si>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</si>
  <si>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</si>
  <si>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</si>
  <si>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</si>
  <si>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</si>
  <si>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</si>
  <si>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</si>
  <si>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</si>
  <si>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</si>
  <si>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</si>
  <si>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</si>
  <si>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</si>
  <si>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</si>
  <si>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</si>
  <si>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</si>
  <si>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</si>
  <si>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</si>
  <si>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</si>
  <si>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</si>
  <si>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</si>
  <si>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</si>
  <si>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</si>
  <si>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</si>
  <si>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</si>
  <si>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</si>
  <si>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</si>
  <si>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</si>
  <si>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</si>
  <si>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</si>
  <si>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</si>
  <si>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</si>
  <si>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</si>
  <si>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</si>
  <si>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</si>
  <si>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</si>
  <si>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</si>
  <si>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</si>
  <si>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</si>
  <si>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</si>
  <si>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</si>
  <si>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</si>
  <si>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</si>
  <si>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</si>
  <si>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</si>
  <si>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</si>
  <si>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</si>
  <si>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</si>
  <si>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</si>
  <si>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</si>
  <si>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</si>
  <si>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</si>
  <si>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</si>
  <si>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</si>
  <si>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</si>
  <si>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</si>
  <si>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</si>
  <si>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</si>
  <si>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</si>
  <si>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</si>
  <si>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</si>
  <si>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</si>
  <si>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</si>
  <si>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</si>
  <si>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</si>
  <si>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</si>
  <si>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</si>
  <si>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</si>
  <si>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</si>
  <si>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</si>
  <si>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</si>
  <si>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</si>
  <si>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</si>
  <si>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</si>
  <si>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</si>
  <si>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</si>
  <si>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</si>
  <si>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</si>
  <si>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</si>
  <si>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</si>
  <si>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</si>
  <si>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</si>
  <si>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</si>
  <si>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</si>
  <si>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</si>
  <si>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</si>
  <si>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</si>
  <si>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</si>
  <si>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</si>
  <si>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</si>
  <si>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</si>
  <si>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</si>
  <si>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</si>
  <si>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</si>
  <si>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</si>
  <si>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</si>
  <si>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</si>
  <si>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</si>
  <si>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</si>
  <si>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</si>
  <si>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</si>
  <si>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</si>
  <si>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</si>
  <si>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</si>
  <si>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</si>
  <si>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</si>
  <si>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</si>
  <si>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</si>
  <si>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</si>
  <si>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</si>
  <si>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</si>
  <si>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</si>
  <si>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</si>
  <si>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</si>
  <si>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</si>
  <si>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</si>
  <si>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</si>
  <si>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</si>
  <si>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</si>
  <si>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</si>
  <si>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</si>
  <si>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</si>
  <si>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</si>
  <si>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</si>
  <si>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</si>
  <si>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</si>
  <si>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</si>
  <si>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</si>
  <si>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</si>
  <si>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</si>
  <si>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</si>
  <si>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</si>
  <si>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</si>
  <si>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</si>
  <si>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</si>
  <si>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</si>
  <si>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</si>
  <si>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</si>
  <si>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</si>
  <si>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</si>
  <si>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</si>
  <si>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</si>
  <si>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</si>
  <si>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</si>
  <si>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</si>
  <si>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</si>
  <si>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</si>
  <si>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</si>
  <si>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</si>
  <si>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</si>
  <si>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</si>
  <si>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</si>
  <si>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</si>
  <si>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</si>
  <si>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</si>
  <si>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</si>
  <si>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</si>
  <si>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</si>
  <si>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</si>
  <si>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</si>
  <si>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</si>
  <si>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</si>
  <si>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</si>
  <si>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</si>
  <si>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</si>
  <si>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</si>
  <si>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</si>
  <si>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</si>
  <si>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</si>
  <si>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</si>
  <si>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</si>
  <si>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</si>
  <si>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</si>
  <si>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</si>
  <si>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</si>
  <si>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</si>
  <si>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</si>
  <si>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</si>
  <si>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</si>
  <si>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</si>
  <si>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</si>
  <si>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</si>
  <si>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</si>
  <si>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</si>
  <si>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</si>
  <si>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</si>
  <si>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</si>
  <si>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</si>
  <si>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</si>
  <si>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</si>
  <si>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</si>
  <si>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</si>
  <si>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</si>
  <si>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</si>
  <si>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</si>
  <si>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</si>
  <si>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</si>
  <si>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</si>
  <si>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</si>
  <si>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</si>
  <si>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</si>
  <si>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</si>
  <si>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</si>
  <si>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</si>
  <si>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</si>
  <si>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</si>
  <si>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</si>
  <si>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</si>
  <si>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</si>
  <si>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</si>
  <si>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</si>
  <si>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</si>
  <si>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</si>
  <si>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</si>
  <si>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</si>
  <si>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</si>
  <si>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</si>
  <si>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</si>
  <si>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</si>
  <si>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</si>
  <si>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</si>
  <si>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</si>
  <si>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</si>
  <si>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</si>
  <si>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</si>
  <si>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</si>
  <si>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</si>
  <si>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</si>
  <si>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</si>
  <si>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</si>
  <si>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</si>
  <si>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</si>
  <si>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</si>
  <si>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</si>
  <si>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</si>
  <si>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</si>
  <si>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</si>
  <si>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</si>
  <si>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</si>
  <si>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</si>
  <si>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</si>
  <si>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</si>
  <si>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</si>
  <si>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</si>
  <si>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</si>
  <si>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</si>
  <si>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</si>
  <si>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</si>
  <si>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</si>
  <si>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</si>
  <si>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</si>
  <si>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</si>
  <si>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</si>
  <si>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</si>
  <si>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</si>
  <si>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</si>
  <si>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  <family val="2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  <family val="2"/>
      </rPr>
      <t>ท่านั้น</t>
    </r>
    <r>
      <rPr>
        <b/>
        <u/>
        <sz val="15"/>
        <color theme="1"/>
        <rFont val="Calibri"/>
        <family val="2"/>
      </rPr>
      <t>)</t>
    </r>
  </si>
  <si>
    <t>ข้อมูล ณ วันที่ 30 กันยายน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</si>
</sst>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1"/>
      <name val="Calibri"/>
      <family val="2"/>
    </font>
    <font>
      <b/>
      <sz val="15"/>
      <color rgb="FF000000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sz val="15"/>
      <color rgb="FF000000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sz val="15"/>
      <color rgb="FFFF0000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sz val="15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1"/>
      <name val="Calibri"/>
      <family val="2"/>
    </font>
    <font>
      <b/>
      <u/>
      <sz val="15"/>
      <color theme="1"/>
      <name val="Calibri"/>
      <family val="2"/>
    </font>
    <font>
      <sz val="15"/>
      <color theme="1"/>
      <name val="Calibri"/>
      <family val="2"/>
    </font>
    <font>
      <b/>
      <u/>
      <sz val="15"/>
      <color theme="1"/>
      <name val="Calibri"/>
      <family val="2"/>
    </font>
    <font>
      <i/>
      <sz val="15"/>
      <color rgb="FF999999"/>
      <name val="Calibri"/>
      <family val="2"/>
    </font>
    <font>
      <b/>
      <u/>
      <sz val="15"/>
      <color rgb="FFCC4125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10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1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68216720.099999994</v>
      </c>
      <c r="M8" s="23">
        <f t="shared" ca="1" si="0"/>
        <v>49497198.100000001</v>
      </c>
      <c r="N8" s="23">
        <f t="shared" ca="1" si="0"/>
        <v>64878965.569999993</v>
      </c>
      <c r="O8" s="22">
        <f t="shared" ref="O8:O16" ca="1" si="1">IF(L8&gt;0,N8*100/L8,0)</f>
        <v>95.107131323365977</v>
      </c>
      <c r="P8" s="22">
        <f t="shared" ref="P8:P16" ca="1" si="2">IF(M8&gt;0,N8*100/M8,0)</f>
        <v>131.07603674641129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68216720.099999994</v>
      </c>
      <c r="M10" s="30">
        <f t="shared" ca="1" si="4"/>
        <v>49497198.100000001</v>
      </c>
      <c r="N10" s="30">
        <f t="shared" ca="1" si="4"/>
        <v>64878965.569999993</v>
      </c>
      <c r="O10" s="29">
        <f t="shared" ca="1" si="1"/>
        <v>95.107131323365977</v>
      </c>
      <c r="P10" s="29">
        <f t="shared" ca="1" si="2"/>
        <v>131.07603674641129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57010200.100000001</v>
      </c>
      <c r="M12" s="38">
        <f t="shared" ca="1" si="6"/>
        <v>39297678.100000001</v>
      </c>
      <c r="N12" s="38">
        <f t="shared" ca="1" si="6"/>
        <v>53672445.569999993</v>
      </c>
      <c r="O12" s="38">
        <f t="shared" ca="1" si="1"/>
        <v>94.145337984877528</v>
      </c>
      <c r="P12" s="38">
        <f t="shared" ca="1" si="2"/>
        <v>136.57917761304068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25435807.100000001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31574393</v>
      </c>
      <c r="M14" s="38">
        <f t="shared" si="8"/>
        <v>0</v>
      </c>
      <c r="N14" s="38">
        <f t="shared" ca="1" si="8"/>
        <v>14374768.16</v>
      </c>
      <c r="O14" s="41">
        <f t="shared" ca="1" si="1"/>
        <v>45.526665104852533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11206520</v>
      </c>
      <c r="M16" s="38">
        <f t="shared" ca="1" si="10"/>
        <v>10199520</v>
      </c>
      <c r="N16" s="38">
        <f t="shared" ca="1" si="10"/>
        <v>11206520</v>
      </c>
      <c r="O16" s="50">
        <f t="shared" ca="1" si="1"/>
        <v>100</v>
      </c>
      <c r="P16" s="50">
        <f t="shared" ca="1" si="2"/>
        <v>109.87301363201405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49497198.100000001</v>
      </c>
      <c r="M18" s="23">
        <f t="shared" ca="1" si="11"/>
        <v>49497198.100000001</v>
      </c>
      <c r="N18" s="23">
        <f t="shared" ca="1" si="11"/>
        <v>49497197.409999996</v>
      </c>
      <c r="O18" s="22">
        <f t="shared" ref="O18:O26" ca="1" si="12">IF(L18&gt;0,N18*100/L18,0)</f>
        <v>99.999998605981702</v>
      </c>
      <c r="P18" s="22">
        <f t="shared" ref="P18:P26" ca="1" si="13">IF(M18&gt;0,N18*100/M18,0)</f>
        <v>99.999998605981702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49497198.100000001</v>
      </c>
      <c r="M20" s="30">
        <f t="shared" ca="1" si="15"/>
        <v>49497198.100000001</v>
      </c>
      <c r="N20" s="30">
        <f t="shared" ca="1" si="15"/>
        <v>49497197.409999996</v>
      </c>
      <c r="O20" s="29">
        <f t="shared" ca="1" si="12"/>
        <v>99.999998605981702</v>
      </c>
      <c r="P20" s="29">
        <f t="shared" ca="1" si="13"/>
        <v>99.999998605981702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39297678.100000001</v>
      </c>
      <c r="M22" s="42">
        <f t="shared" ca="1" si="17"/>
        <v>39297678.100000001</v>
      </c>
      <c r="N22" s="41">
        <f t="shared" ca="1" si="17"/>
        <v>39297677.409999996</v>
      </c>
      <c r="O22" s="41">
        <f t="shared" ca="1" si="12"/>
        <v>99.999998244171053</v>
      </c>
      <c r="P22" s="41">
        <f t="shared" ca="1" si="13"/>
        <v>99.999998244171053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25435807.100000001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13861871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10199520</v>
      </c>
      <c r="M26" s="50">
        <f t="shared" ca="1" si="21"/>
        <v>10199520</v>
      </c>
      <c r="N26" s="50">
        <f t="shared" ca="1" si="21"/>
        <v>10199520</v>
      </c>
      <c r="O26" s="50">
        <f t="shared" ca="1" si="12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2">L29+L30</f>
        <v>18719522</v>
      </c>
      <c r="M28" s="23">
        <f t="shared" si="22"/>
        <v>0</v>
      </c>
      <c r="N28" s="23">
        <f t="shared" ca="1" si="22"/>
        <v>15381768.16</v>
      </c>
      <c r="O28" s="22">
        <f t="shared" ref="O28:O30" ca="1" si="23">IF(L28&gt;0,N28*100/L28,0)</f>
        <v>82.169663092893074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18719522</v>
      </c>
      <c r="M30" s="30">
        <f t="shared" si="26"/>
        <v>0</v>
      </c>
      <c r="N30" s="30">
        <f t="shared" ca="1" si="26"/>
        <v>15381768.16</v>
      </c>
      <c r="O30" s="29">
        <f t="shared" ca="1" si="23"/>
        <v>82.169663092893074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17712522</v>
      </c>
      <c r="M32" s="41">
        <f>M352+M383+M404+M437+M457+M535+M553+M566+M582+M599</f>
        <v>0</v>
      </c>
      <c r="N32" s="41">
        <f ca="1">(N352+N383+N404+N437+N457+N535+N553+N566+N582+N599)-103000-904000</f>
        <v>14374768.16</v>
      </c>
      <c r="O32" s="41">
        <f t="shared" ca="1" si="28"/>
        <v>81.1559650285826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17712522</v>
      </c>
      <c r="M34" s="41">
        <f t="shared" si="30"/>
        <v>0</v>
      </c>
      <c r="N34" s="41">
        <f t="shared" ca="1" si="30"/>
        <v>14374768.16</v>
      </c>
      <c r="O34" s="41">
        <f t="shared" ca="1" si="28"/>
        <v>81.1559650285826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49497198.100000001</v>
      </c>
      <c r="M37" s="55">
        <f t="shared" ca="1" si="31"/>
        <v>49497198.100000001</v>
      </c>
      <c r="N37" s="55">
        <f t="shared" ca="1" si="31"/>
        <v>49497197.409999996</v>
      </c>
      <c r="O37" s="56">
        <f t="shared" ca="1" si="28"/>
        <v>99.999998605981702</v>
      </c>
      <c r="P37" s="56">
        <f t="shared" ca="1" si="24"/>
        <v>99.999998605981702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2">L42+L43</f>
        <v>11206787.800000001</v>
      </c>
      <c r="M41" s="79">
        <f t="shared" ca="1" si="32"/>
        <v>11206787.800000001</v>
      </c>
      <c r="N41" s="79">
        <f t="shared" ca="1" si="32"/>
        <v>11206787.689999999</v>
      </c>
      <c r="O41" s="78">
        <f t="shared" ref="O41:O43" ca="1" si="33">IF(L41&gt;0,N41*100/L41,0)</f>
        <v>99.999999018452002</v>
      </c>
      <c r="P41" s="78">
        <f t="shared" ref="P41:P43" ca="1" si="34">IF(M41&gt;0,N41*100/M41,0)</f>
        <v>99.999999018452002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11206787.800000001</v>
      </c>
      <c r="M43" s="79">
        <f t="shared" ca="1" si="36"/>
        <v>11206787.800000001</v>
      </c>
      <c r="N43" s="79">
        <f t="shared" ca="1" si="36"/>
        <v>11206787.689999999</v>
      </c>
      <c r="O43" s="78">
        <f t="shared" ca="1" si="33"/>
        <v>99.999999018452002</v>
      </c>
      <c r="P43" s="78">
        <f t="shared" ca="1" si="34"/>
        <v>99.999999018452002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9420237.8000000007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9420237.8000000007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9420237.6899999995</v>
      </c>
      <c r="O45" s="92">
        <f ca="1">IF(L45&gt;0,N45*100/L45,0)</f>
        <v>99.99999883230123</v>
      </c>
      <c r="P45" s="92">
        <f ca="1">IF(M45&gt;0,N45*100/M45,0)</f>
        <v>99.99999883230123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9420237.8000000007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1786550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1786550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1786550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7">L54+L55</f>
        <v>6493169.2999999998</v>
      </c>
      <c r="M53" s="125">
        <f t="shared" ca="1" si="37"/>
        <v>6493169.2999999998</v>
      </c>
      <c r="N53" s="125">
        <f t="shared" ca="1" si="37"/>
        <v>6493169.2999999998</v>
      </c>
      <c r="O53" s="124">
        <f t="shared" ref="O53:O55" ca="1" si="38">IF(L53&gt;0,N53*100/L53,0)</f>
        <v>100</v>
      </c>
      <c r="P53" s="124">
        <f t="shared" ref="P53:P55" ca="1" si="39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6493169.2999999998</v>
      </c>
      <c r="M55" s="125">
        <f t="shared" ca="1" si="41"/>
        <v>6493169.2999999998</v>
      </c>
      <c r="N55" s="125">
        <f t="shared" ca="1" si="41"/>
        <v>6493169.2999999998</v>
      </c>
      <c r="O55" s="124">
        <f t="shared" ca="1" si="38"/>
        <v>100</v>
      </c>
      <c r="P55" s="124">
        <f t="shared" ca="1" si="39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6493169.2999999998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6493169.2999999998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6493169.2999999998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6493169.2999999998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2260540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2260540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2260540</v>
      </c>
      <c r="O66" s="155">
        <f t="shared" ref="O66:O68" ca="1" si="43">IF(L66&gt;0,N66*100/L66,0)</f>
        <v>100</v>
      </c>
      <c r="P66" s="155">
        <f t="shared" ref="P66:P68" ca="1" si="44">IF(M66&gt;0,N66*100/M66,0)</f>
        <v>100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2260540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2260540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2260540</v>
      </c>
      <c r="O68" s="160">
        <f t="shared" ca="1" si="43"/>
        <v>100</v>
      </c>
      <c r="P68" s="160">
        <f t="shared" ca="1" si="44"/>
        <v>100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2260540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2260540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2260540</v>
      </c>
      <c r="O70" s="175">
        <f ca="1">IF(L70&gt;0,N70*100/L70,0)</f>
        <v>100</v>
      </c>
      <c r="P70" s="175">
        <f ca="1">IF(M70&gt;0,N70*100/M70,0)</f>
        <v>100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1571340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4</v>
      </c>
      <c r="K88" s="167">
        <f t="shared" ca="1" si="45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2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3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1137000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1137000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1137000</v>
      </c>
      <c r="O94" s="155">
        <f t="shared" ref="O94:O96" ca="1" si="47">IF(L94&gt;0,N94*100/L94,0)</f>
        <v>100</v>
      </c>
      <c r="P94" s="155">
        <f t="shared" ref="P94:P96" ca="1" si="48">IF(M94&gt;0,N94*100/M94,0)</f>
        <v>100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1137000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1137000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1137000</v>
      </c>
      <c r="O96" s="160">
        <f t="shared" ca="1" si="47"/>
        <v>100</v>
      </c>
      <c r="P96" s="160">
        <f t="shared" ca="1" si="48"/>
        <v>100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582600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582600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582600</v>
      </c>
      <c r="O98" s="175">
        <f ca="1">IF(L98&gt;0,N98*100/L98,0)</f>
        <v>100</v>
      </c>
      <c r="P98" s="175">
        <f ca="1">IF(M98&gt;0,N98*100/M98,0)</f>
        <v>100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582600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3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5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486731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486731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486731</v>
      </c>
      <c r="O118" s="155">
        <f t="shared" ref="O118:O120" ca="1" si="50">IF(L118&gt;0,N118*100/L118,0)</f>
        <v>100</v>
      </c>
      <c r="P118" s="155">
        <f t="shared" ref="P118:P120" ca="1" si="51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486731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486731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486731</v>
      </c>
      <c r="O120" s="160">
        <f t="shared" ca="1" si="50"/>
        <v>100</v>
      </c>
      <c r="P120" s="160">
        <f t="shared" ca="1" si="51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486731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486731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486731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486731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2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5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2622065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2622065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2622065</v>
      </c>
      <c r="O140" s="155">
        <f t="shared" ref="O140:O142" ca="1" si="53">IF(L140&gt;0,N140*100/L140,0)</f>
        <v>100</v>
      </c>
      <c r="P140" s="155">
        <f t="shared" ref="P140:P142" ca="1" si="54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2622065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2622065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2622065</v>
      </c>
      <c r="O142" s="160">
        <f t="shared" ca="1" si="53"/>
        <v>100</v>
      </c>
      <c r="P142" s="160">
        <f t="shared" ca="1" si="54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2622065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2622065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2622065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1510565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56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56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1649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1649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3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14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7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14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10</v>
      </c>
      <c r="K185" s="230">
        <f t="shared" ref="K185:K186" ca="1" si="55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3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264000</v>
      </c>
      <c r="K189" s="291">
        <f ca="1">IF(I189&gt;0,J189*100/I189,0)</f>
        <v>110.46025104602511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249000</v>
      </c>
      <c r="K199" s="167">
        <f t="shared" ref="K199:K201" ca="1" si="56">IF(I199&gt;0,J199*100/I199,0)</f>
        <v>104.18410041841004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264000</v>
      </c>
      <c r="K200" s="167">
        <f t="shared" ca="1" si="56"/>
        <v>110.46025104602511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5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13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6</v>
      </c>
      <c r="K216" s="230">
        <f t="shared" ca="1" si="57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1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802695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802695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802695</v>
      </c>
      <c r="O220" s="155">
        <f t="shared" ref="O220:O222" ca="1" si="58">IF(L220&gt;0,N220*100/L220,0)</f>
        <v>100</v>
      </c>
      <c r="P220" s="155">
        <f t="shared" ref="P220:P222" ca="1" si="59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802695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802695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802695</v>
      </c>
      <c r="O222" s="160">
        <f t="shared" ca="1" si="58"/>
        <v>100</v>
      </c>
      <c r="P222" s="160">
        <f t="shared" ca="1" si="59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802695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802695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802695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802695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7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13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435200</v>
      </c>
      <c r="O250" s="155">
        <f t="shared" ref="O250:O252" ca="1" si="60">IF(L250&gt;0,N250*100/L250,0)</f>
        <v>100</v>
      </c>
      <c r="P250" s="155">
        <f t="shared" ref="P250:P252" ca="1" si="61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435200</v>
      </c>
      <c r="O252" s="160">
        <f t="shared" ca="1" si="60"/>
        <v>100</v>
      </c>
      <c r="P252" s="160">
        <f t="shared" ca="1" si="61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435200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4</v>
      </c>
      <c r="K264" s="167">
        <f ca="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85</v>
      </c>
      <c r="K266" s="167">
        <f ca="1">IF(I266&gt;0,J266*100/I266,0)</f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4</v>
      </c>
      <c r="K267" s="167">
        <f ca="1">IF(I267&gt;0,J267*100/I267,0)</f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4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4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1227060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1227060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1227060</v>
      </c>
      <c r="O271" s="155">
        <f t="shared" ref="O271:O273" ca="1" si="62">IF(L271&gt;0,N271*100/L271,0)</f>
        <v>100</v>
      </c>
      <c r="P271" s="155">
        <f t="shared" ref="P271:P273" ca="1" si="63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1227060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1227060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1227060</v>
      </c>
      <c r="O273" s="160">
        <f t="shared" ca="1" si="62"/>
        <v>100</v>
      </c>
      <c r="P273" s="160">
        <f t="shared" ca="1" si="63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1227060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1227060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1227060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567060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3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5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957180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957180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957180</v>
      </c>
      <c r="O290" s="155">
        <f t="shared" ref="O290:O292" ca="1" si="64">IF(L290&gt;0,N290*100/L290,0)</f>
        <v>100</v>
      </c>
      <c r="P290" s="155">
        <f t="shared" ref="P290:P292" ca="1" si="65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957180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957180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957180</v>
      </c>
      <c r="O292" s="160">
        <f t="shared" ca="1" si="64"/>
        <v>100</v>
      </c>
      <c r="P292" s="160">
        <f t="shared" ca="1" si="65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475180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475180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475180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475180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125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4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7744400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7744400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7744399.4699999997</v>
      </c>
      <c r="O310" s="155">
        <f t="shared" ref="O310:O312" ca="1" si="66">IF(L310&gt;0,N310*100/L310,0)</f>
        <v>99.999993156345226</v>
      </c>
      <c r="P310" s="155">
        <f t="shared" ref="P310:P312" ca="1" si="67">IF(M310&gt;0,N310*100/M310,0)</f>
        <v>99.999993156345226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7744400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7744400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7744399.4699999997</v>
      </c>
      <c r="O312" s="160">
        <f t="shared" ca="1" si="66"/>
        <v>99.999993156345226</v>
      </c>
      <c r="P312" s="160">
        <f t="shared" ca="1" si="67"/>
        <v>99.999993156345226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1397400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1397400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1397399.47</v>
      </c>
      <c r="O314" s="175">
        <f ca="1">IF(L314&gt;0,N314*100/L314,0)</f>
        <v>99.999962072420203</v>
      </c>
      <c r="P314" s="175">
        <f ca="1">IF(M314&gt;0,N314*100/M314,0)</f>
        <v>99.999962072420203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1397400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6347000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6347000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6347000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1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4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4301</v>
      </c>
      <c r="K328" s="323">
        <f ca="1">IF(I328&gt;0,J328*100/I328,0)</f>
        <v>126.3884807522774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14124370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14124370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14124369.949999999</v>
      </c>
      <c r="O329" s="155">
        <f t="shared" ref="O329:O331" ca="1" si="68">IF(L329&gt;0,N329*100/L329,0)</f>
        <v>99.99999964600191</v>
      </c>
      <c r="P329" s="155">
        <f t="shared" ref="P329:P331" ca="1" si="69">IF(M329&gt;0,N329*100/M329,0)</f>
        <v>99.99999964600191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14124370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14124370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14124369.949999999</v>
      </c>
      <c r="O331" s="160">
        <f t="shared" ca="1" si="68"/>
        <v>99.99999964600191</v>
      </c>
      <c r="P331" s="160">
        <f t="shared" ca="1" si="69"/>
        <v>99.99999964600191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13094800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13094800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13094799.949999999</v>
      </c>
      <c r="O333" s="175">
        <f ca="1">IF(L333&gt;0,N333*100/L333,0)</f>
        <v>99.999999618169042</v>
      </c>
      <c r="P333" s="175">
        <f ca="1">IF(M333&gt;0,N333*100/M333,0)</f>
        <v>99.999999618169042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6165100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3275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27747.00999999998</v>
      </c>
      <c r="K340" s="348">
        <f t="shared" ca="1" si="70"/>
        <v>110.1771362770012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4866</v>
      </c>
      <c r="K341" s="348">
        <f t="shared" ca="1" si="70"/>
        <v>142.99147810755215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49529.469999999987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76</v>
      </c>
      <c r="K343" s="348">
        <f t="shared" ca="1" si="70"/>
        <v>2.2333235380546577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445.74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4301</v>
      </c>
      <c r="K345" s="348">
        <f t="shared" ca="1" si="70"/>
        <v>126.3884807522774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43918.429999999891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18719522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15381768.159999996</v>
      </c>
      <c r="O347" s="364">
        <f ca="1">+IF(L347&gt;0,N347*100/L347,0)</f>
        <v>82.169663092893046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793</v>
      </c>
      <c r="K349" s="378">
        <f t="shared" ref="K349:K350" ca="1" si="71">IF(I349&gt;0,J349*100/I349,0)</f>
        <v>100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2454200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2205771.0499999993</v>
      </c>
      <c r="O349" s="379">
        <f ca="1">+IF(L349&gt;0,N349*100/L349,0)</f>
        <v>89.877395892755246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2454200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2205771.0499999993</v>
      </c>
      <c r="O352" s="169">
        <f t="shared" ca="1" si="72"/>
        <v>89.877395892755246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2454200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2205771.0499999993</v>
      </c>
      <c r="O354" s="175">
        <f t="shared" ca="1" si="72"/>
        <v>89.877395892755246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413874.92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730870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776822.79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284203.33999999991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793</v>
      </c>
      <c r="K375" s="167">
        <f t="shared" ref="K375:K377" ca="1" si="74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250</v>
      </c>
      <c r="K376" s="167">
        <f t="shared" ca="1" si="74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543</v>
      </c>
      <c r="K377" s="167">
        <f t="shared" ca="1" si="74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5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9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4700</v>
      </c>
      <c r="K380" s="378">
        <f t="shared" ref="K380:K381" ca="1" si="75">IF(I380&gt;0,J380*100/I380,0)</f>
        <v>100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4043189.2800000003</v>
      </c>
      <c r="O380" s="379">
        <f ca="1">+IF(L380&gt;0,N380*100/L380,0)</f>
        <v>83.665924751786847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4043189.2800000003</v>
      </c>
      <c r="O383" s="169">
        <f t="shared" ca="1" si="76"/>
        <v>83.665924751786847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4043189.2800000003</v>
      </c>
      <c r="O385" s="175">
        <f t="shared" ca="1" si="76"/>
        <v>83.665924751786847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1086250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2382106.88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212334.8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362497.6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4700</v>
      </c>
      <c r="K397" s="167">
        <f t="shared" ca="1" si="77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557</v>
      </c>
      <c r="K398" s="167">
        <f t="shared" ca="1" si="77"/>
        <v>118.51063829787235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7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14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1620</v>
      </c>
      <c r="K401" s="378">
        <f t="shared" ref="K401:K402" ca="1" si="78">IF(I401&gt;0,J401*100/I401,0)</f>
        <v>100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1780190.1</v>
      </c>
      <c r="O401" s="379">
        <f ca="1">+IF(L401&gt;0,N401*100/L401,0)</f>
        <v>94.499450581534234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1780190.1</v>
      </c>
      <c r="O404" s="175">
        <f t="shared" ca="1" si="79"/>
        <v>94.499450581534234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1780190.1</v>
      </c>
      <c r="O406" s="175">
        <f t="shared" ca="1" si="79"/>
        <v>94.499450581534234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1088089.08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380810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311291.02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405</v>
      </c>
      <c r="K418" s="208">
        <f t="shared" ca="1" si="80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705</v>
      </c>
      <c r="K422" s="208">
        <f t="shared" ca="1" si="80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510</v>
      </c>
      <c r="K427" s="208">
        <f t="shared" ca="1" si="80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370</v>
      </c>
      <c r="K430" s="208">
        <f t="shared" ca="1" si="80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135</v>
      </c>
      <c r="K431" s="167">
        <f t="shared" ca="1" si="80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235</v>
      </c>
      <c r="K432" s="167">
        <f t="shared" ca="1" si="80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9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14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2332300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2165524.6399999997</v>
      </c>
      <c r="O435" s="418">
        <f t="shared" ref="O435:O439" ca="1" si="81">+IF(L435&gt;0,N435*100/L435,0)</f>
        <v>92.849317840758033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2332300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2165524.6399999997</v>
      </c>
      <c r="O437" s="175">
        <f t="shared" ca="1" si="81"/>
        <v>92.849317840758033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1325300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1158524.6400000001</v>
      </c>
      <c r="O439" s="175">
        <f t="shared" ca="1" si="81"/>
        <v>87.416029578208722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576664.25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581860.39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7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14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511353.06</v>
      </c>
      <c r="K455" s="378">
        <f ca="1">IF(I455&gt;0,J455*100/I455,0)</f>
        <v>99.393372648569212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3967460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2539915.1899999995</v>
      </c>
      <c r="O455" s="379">
        <f t="shared" ref="O455:O459" ca="1" si="83">+IF(L455&gt;0,N455*100/L455,0)</f>
        <v>64.018671643822486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3967460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2539915.1899999995</v>
      </c>
      <c r="O457" s="175">
        <f t="shared" ca="1" si="83"/>
        <v>64.018671643822486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3967460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2539915.1899999995</v>
      </c>
      <c r="O459" s="175">
        <f t="shared" ca="1" si="83"/>
        <v>64.018671643822486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620505.78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1919409.4100000001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511353.06</v>
      </c>
      <c r="K464" s="274">
        <f t="shared" ref="K464:K515" ca="1" si="84">IF(I464&gt;0,J464*100/I464,0)</f>
        <v>99.393372648569212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515167.41000000003</v>
      </c>
      <c r="K465" s="208">
        <f t="shared" ca="1" si="84"/>
        <v>100.13478037762842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451472.12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514481.67000000004</v>
      </c>
      <c r="K473" s="208">
        <f t="shared" ca="1" si="84"/>
        <v>100.00149084307469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456180.38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46714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50155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4059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511353.06</v>
      </c>
      <c r="K481" s="208">
        <f t="shared" ca="1" si="84"/>
        <v>99.393372648569212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51352</v>
      </c>
      <c r="K482" s="208">
        <f t="shared" ca="1" si="84"/>
        <v>99.536740904421308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470525.66000000003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47587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2513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343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6504.29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695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6443.29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689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31808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2726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9473.2799999999988</v>
      </c>
      <c r="K497" s="450">
        <f t="shared" ca="1" si="84"/>
        <v>99.477895621127786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9473.2799999999988</v>
      </c>
      <c r="K498" s="208">
        <f t="shared" ca="1" si="84"/>
        <v>99.477895621127786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929</v>
      </c>
      <c r="K499" s="208">
        <f t="shared" ca="1" si="84"/>
        <v>99.358288770053477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9161.2799999999988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885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3920.2799999999997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437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5192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442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49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6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312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44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294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41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18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3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549.5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59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82.5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9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228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582720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541539.48</v>
      </c>
      <c r="O533" s="418">
        <f t="shared" ref="O533:O537" ca="1" si="85">+IF(L533&gt;0,N533*100/L533,0)</f>
        <v>92.93305189456342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582720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541539.48</v>
      </c>
      <c r="O535" s="175">
        <f t="shared" ca="1" si="85"/>
        <v>92.93305189456342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582720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541539.48</v>
      </c>
      <c r="O537" s="175">
        <f t="shared" ca="1" si="85"/>
        <v>92.93305189456342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327874.48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213665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7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14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40407</v>
      </c>
      <c r="K564" s="378">
        <f ca="1">IF(I564&gt;0,J564*100/I564,0)</f>
        <v>331.20491803278691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1557719.42</v>
      </c>
      <c r="O564" s="379">
        <f t="shared" ref="O564:O568" ca="1" si="89">+IF(L564&gt;0,N564*100/L564,0)</f>
        <v>86.5899975541424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1557719.42</v>
      </c>
      <c r="O566" s="175">
        <f t="shared" ca="1" si="89"/>
        <v>86.5899975541424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1557719.42</v>
      </c>
      <c r="O568" s="175">
        <f t="shared" ca="1" si="89"/>
        <v>86.5899975541424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1136626.1200000001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421093.3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40407</v>
      </c>
      <c r="K573" s="208">
        <f ca="1">IF(I573&gt;0,J573*100/I573,0)</f>
        <v>331.20491803278691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79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2653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37577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14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163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113</v>
      </c>
      <c r="K580" s="378">
        <f ca="1">IF(I580&gt;0,J580*100/I580,0)</f>
        <v>38.435374149659864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420234</v>
      </c>
      <c r="O580" s="379">
        <f t="shared" ref="O580:O584" ca="1" si="91">+IF(L580&gt;0,N580*100/L580,0)</f>
        <v>57.519655293241648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420234</v>
      </c>
      <c r="O582" s="175">
        <f t="shared" ca="1" si="91"/>
        <v>57.519655293241648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420234</v>
      </c>
      <c r="O584" s="175">
        <f t="shared" ca="1" si="91"/>
        <v>57.519655293241648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125931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294303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89</v>
      </c>
      <c r="K593" s="167">
        <f t="shared" ca="1" si="92"/>
        <v>30.272108843537413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32.379999999999995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113</v>
      </c>
      <c r="K595" s="167">
        <f t="shared" ca="1" si="92"/>
        <v>38.435374149659864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41.97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1728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544.053</v>
      </c>
      <c r="K597" s="417">
        <f ca="1">IF(I597&gt;0,J597*100/I597,0)</f>
        <v>31.484548611111112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136940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127685</v>
      </c>
      <c r="O597" s="418">
        <f t="shared" ref="O597:O601" ca="1" si="93">+IF(L597&gt;0,N597*100/L597,0)</f>
        <v>93.241565649189425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136940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127685</v>
      </c>
      <c r="O599" s="175">
        <f t="shared" ca="1" si="93"/>
        <v>93.241565649189425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136940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127685</v>
      </c>
      <c r="O601" s="175">
        <f t="shared" ca="1" si="93"/>
        <v>93.241565649189425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127685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1728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544.053</v>
      </c>
      <c r="K611" s="167">
        <f t="shared" ref="K611:K619" ca="1" si="94">IF(I$611&gt;0,J611*100/I$611,0)</f>
        <v>31.484548611111112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944.13400000000001</v>
      </c>
      <c r="K612" s="167">
        <f t="shared" ca="1" si="94"/>
        <v>54.637384259259257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944.13400000000001</v>
      </c>
      <c r="K613" s="167">
        <f t="shared" ca="1" si="94"/>
        <v>54.637384259259257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809.13400000000001</v>
      </c>
      <c r="K614" s="167">
        <f t="shared" ca="1" si="94"/>
        <v>46.824884259259257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764.13400000000001</v>
      </c>
      <c r="K615" s="167">
        <f t="shared" ca="1" si="94"/>
        <v>44.220717592592592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593.55399999999997</v>
      </c>
      <c r="K616" s="167">
        <f t="shared" ca="1" si="94"/>
        <v>34.349189814814814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544.053</v>
      </c>
      <c r="K617" s="167">
        <f t="shared" ca="1" si="94"/>
        <v>31.484548611111112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308.91699999999997</v>
      </c>
      <c r="K618" s="167">
        <f t="shared" ca="1" si="94"/>
        <v>17.877141203703701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235.136</v>
      </c>
      <c r="K619" s="167">
        <f t="shared" ca="1" si="94"/>
        <v>13.607407407407406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18448904.75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17566117.41</v>
      </c>
      <c r="K628" s="348">
        <f t="shared" ref="K628:K635" ca="1" si="96">IF(I628&gt;0,J628*100/I628,0)</f>
        <v>95.214960714673325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1426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1380</v>
      </c>
      <c r="K629" s="348">
        <f t="shared" ca="1" si="96"/>
        <v>96.774193548387103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21043518.920000002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6745905.25</v>
      </c>
      <c r="K630" s="348">
        <f t="shared" ca="1" si="96"/>
        <v>32.05692581951498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877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695</v>
      </c>
      <c r="K631" s="348">
        <f t="shared" ca="1" si="96"/>
        <v>79.247434435575826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289779.14</v>
      </c>
      <c r="K632" s="348">
        <f t="shared" ca="1" si="96"/>
        <v>147.09630882499255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359</v>
      </c>
      <c r="K633" s="348">
        <f t="shared" ca="1" si="96"/>
        <v>87.347931873479325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18184000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18084000</v>
      </c>
      <c r="K634" s="348">
        <f t="shared" ca="1" si="96"/>
        <v>99.450065992080951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470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448</v>
      </c>
      <c r="K635" s="493">
        <f t="shared" ca="1" si="96"/>
        <v>95.319148936170208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13395</v>
      </c>
      <c r="O636" s="523">
        <f t="shared" ref="O636:O640" ca="1" si="97">+IF(L636&gt;0,N636*100/L636,0)</f>
        <v>98.167827042872844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13395</v>
      </c>
      <c r="O638" s="535">
        <f t="shared" ca="1" si="97"/>
        <v>98.167827042872844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13395</v>
      </c>
      <c r="O640" s="535">
        <f t="shared" ca="1" si="97"/>
        <v>98.167827042872844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13395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64</v>
      </c>
      <c r="K648" s="548">
        <f t="shared" ref="K648:K651" ca="1" si="98">IF(I648&gt;0,J648*100/I648,0)</f>
        <v>101.58730158730158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7875</v>
      </c>
      <c r="O648" s="548">
        <f t="shared" ref="O648:O651" ca="1" si="99">IF(L648&gt;0,N648*100/L648,0)</f>
        <v>100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46</v>
      </c>
      <c r="K649" s="548">
        <f t="shared" ca="1" si="98"/>
        <v>100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5520</v>
      </c>
      <c r="O649" s="548">
        <f t="shared" ca="1" si="99"/>
        <v>100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2244770.87</v>
      </c>
      <c r="M8" s="23">
        <f t="shared" ca="1" si="0"/>
        <v>1683010.87</v>
      </c>
      <c r="N8" s="23">
        <f t="shared" ca="1" si="0"/>
        <v>2234827.98</v>
      </c>
      <c r="O8" s="22">
        <f t="shared" ref="O8:O16" ca="1" si="1">IF(L8&gt;0,N8*100/L8,0)</f>
        <v>99.557064369781301</v>
      </c>
      <c r="P8" s="22">
        <f t="shared" ref="P8:P16" ca="1" si="2">IF(M8&gt;0,N8*100/M8,0)</f>
        <v>132.78749530595724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2244770.87</v>
      </c>
      <c r="M10" s="30">
        <f t="shared" ca="1" si="4"/>
        <v>1683010.87</v>
      </c>
      <c r="N10" s="30">
        <f t="shared" ca="1" si="4"/>
        <v>2234827.98</v>
      </c>
      <c r="O10" s="29">
        <f t="shared" ca="1" si="1"/>
        <v>99.557064369781301</v>
      </c>
      <c r="P10" s="29">
        <f t="shared" ca="1" si="2"/>
        <v>132.78749530595724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2184070.87</v>
      </c>
      <c r="M12" s="38">
        <f t="shared" ca="1" si="6"/>
        <v>1622310.87</v>
      </c>
      <c r="N12" s="38">
        <f t="shared" ca="1" si="6"/>
        <v>2174127.98</v>
      </c>
      <c r="O12" s="38">
        <f t="shared" ca="1" si="1"/>
        <v>99.544754241422567</v>
      </c>
      <c r="P12" s="38">
        <f t="shared" ca="1" si="2"/>
        <v>134.01426447940892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1296448.8700000001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887622</v>
      </c>
      <c r="M14" s="38">
        <f t="shared" si="8"/>
        <v>0</v>
      </c>
      <c r="N14" s="38">
        <f t="shared" ca="1" si="8"/>
        <v>551817.11</v>
      </c>
      <c r="O14" s="41">
        <f t="shared" ca="1" si="1"/>
        <v>62.168029859557336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1683010.87</v>
      </c>
      <c r="M18" s="23">
        <f t="shared" ca="1" si="11"/>
        <v>1683010.87</v>
      </c>
      <c r="N18" s="23">
        <f t="shared" ca="1" si="11"/>
        <v>1683010.87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1683010.87</v>
      </c>
      <c r="M20" s="30">
        <f t="shared" ca="1" si="15"/>
        <v>1683010.87</v>
      </c>
      <c r="N20" s="30">
        <f t="shared" ca="1" si="15"/>
        <v>1683010.87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1622310.87</v>
      </c>
      <c r="M22" s="42">
        <f t="shared" ca="1" si="18"/>
        <v>1622310.87</v>
      </c>
      <c r="N22" s="41">
        <f t="shared" ca="1" si="18"/>
        <v>1622310.87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1296448.8700000001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325862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561760</v>
      </c>
      <c r="M28" s="23">
        <f t="shared" si="23"/>
        <v>0</v>
      </c>
      <c r="N28" s="23">
        <f t="shared" ca="1" si="23"/>
        <v>551817.11</v>
      </c>
      <c r="O28" s="22">
        <f t="shared" ref="O28:O30" ca="1" si="24">IF(L28&gt;0,N28*100/L28,0)</f>
        <v>98.230046639134144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561760</v>
      </c>
      <c r="M30" s="30">
        <f t="shared" si="27"/>
        <v>0</v>
      </c>
      <c r="N30" s="30">
        <f t="shared" ca="1" si="27"/>
        <v>551817.11</v>
      </c>
      <c r="O30" s="29">
        <f t="shared" ca="1" si="24"/>
        <v>98.230046639134144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561760</v>
      </c>
      <c r="M32" s="41">
        <f t="shared" si="30"/>
        <v>0</v>
      </c>
      <c r="N32" s="41">
        <f t="shared" ca="1" si="30"/>
        <v>551817.11</v>
      </c>
      <c r="O32" s="41">
        <f t="shared" ca="1" si="29"/>
        <v>98.230046639134144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561760</v>
      </c>
      <c r="M34" s="41">
        <f t="shared" si="32"/>
        <v>0</v>
      </c>
      <c r="N34" s="41">
        <f t="shared" ca="1" si="32"/>
        <v>551817.11</v>
      </c>
      <c r="O34" s="41">
        <f t="shared" ca="1" si="29"/>
        <v>98.230046639134144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1683010.87</v>
      </c>
      <c r="M37" s="55">
        <f t="shared" ca="1" si="33"/>
        <v>1683010.87</v>
      </c>
      <c r="N37" s="55">
        <f t="shared" ca="1" si="33"/>
        <v>1683010.87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626400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626400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IFERROR(__xludf.DUMMYFUNCTION("IMPORTRANGE(""https://docs.google.com/spreadsheets/d/1Yj_ptqi66GCucihVvJfMjLAmec39IyEx_6qawtMGysU/edit?usp=sharing"",""สบก!R89"")"),603500)</f>
        <v>603500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197448.87</v>
      </c>
      <c r="M53" s="125">
        <f t="shared" ca="1" si="39"/>
        <v>197448.87</v>
      </c>
      <c r="N53" s="125">
        <f t="shared" ca="1" si="39"/>
        <v>197448.87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197448.87</v>
      </c>
      <c r="M55" s="125">
        <f t="shared" ca="1" si="43"/>
        <v>197448.87</v>
      </c>
      <c r="N55" s="125">
        <f t="shared" ca="1" si="43"/>
        <v>197448.87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197448.87</v>
      </c>
      <c r="M57" s="91">
        <f ca="1">IFERROR(__xludf.DUMMYFUNCTION("IMPORTRANGE(""https://docs.google.com/spreadsheets/d/1Yj_ptqi66GCucihVvJfMjLAmec39IyEx_6qawtMGysU/edit?usp=sharing"",""สบก!Z89"")"),197448.87)</f>
        <v>197448.87</v>
      </c>
      <c r="N57" s="91">
        <f ca="1">IFERROR(__xludf.DUMMYFUNCTION("IMPORTRANGE(""https://docs.google.com/spreadsheets/d/1Yj_ptqi66GCucihVvJfMjLAmec39IyEx_6qawtMGysU/edit?usp=sharing"",""สบก!AA89"")"),197448.87)</f>
        <v>197448.87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IFERROR(__xludf.DUMMYFUNCTION("IMPORTRANGE(""https://docs.google.com/spreadsheets/d/1Yj_ptqi66GCucihVvJfMjLAmec39IyEx_6qawtMGysU/edit?usp=sharing"",""สบก!V89"")"),197448.87)</f>
        <v>197448.87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27187</v>
      </c>
      <c r="M140" s="156">
        <f t="shared" ca="1" si="64"/>
        <v>27187</v>
      </c>
      <c r="N140" s="156">
        <f t="shared" ca="1" si="64"/>
        <v>27187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27187</v>
      </c>
      <c r="M142" s="161">
        <f t="shared" ca="1" si="68"/>
        <v>27187</v>
      </c>
      <c r="N142" s="161">
        <f t="shared" ca="1" si="68"/>
        <v>27187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27187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IFERROR(__xludf.DUMMYFUNCTION("IMPORTRANGE(""https://docs.google.com/spreadsheets/d/1Yj_ptqi66GCucihVvJfMjLAmec39IyEx_6qawtMGysU/edit?usp=sharing"",""สบก!BK89"")"),27187)</f>
        <v>27187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IFERROR(__xludf.DUMMYFUNCTION("IMPORTRANGE(""https://docs.google.com/spreadsheets/d/1Yj_ptqi66GCucihVvJfMjLAmec39IyEx_6qawtMGysU/edit?usp=sharing"",""สบก!BG89"")"),27187)</f>
        <v>27187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63275</v>
      </c>
      <c r="M220" s="156">
        <f t="shared" ca="1" si="72"/>
        <v>63275</v>
      </c>
      <c r="N220" s="156">
        <f t="shared" ca="1" si="72"/>
        <v>63275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63275</v>
      </c>
      <c r="M222" s="161">
        <f t="shared" ca="1" si="76"/>
        <v>63275</v>
      </c>
      <c r="N222" s="161">
        <f t="shared" ca="1" si="76"/>
        <v>63275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63275</v>
      </c>
      <c r="M224" s="173">
        <f ca="1">IFERROR(__xludf.DUMMYFUNCTION("IMPORTRANGE(""https://docs.google.com/spreadsheets/d/1Yj_ptqi66GCucihVvJfMjLAmec39IyEx_6qawtMGysU/edit?usp=sharing"",""สบก!BS89"")"),63275)</f>
        <v>63275</v>
      </c>
      <c r="N224" s="174">
        <f ca="1">IFERROR(__xludf.DUMMYFUNCTION("IMPORTRANGE(""https://docs.google.com/spreadsheets/d/1Yj_ptqi66GCucihVvJfMjLAmec39IyEx_6qawtMGysU/edit?usp=sharing"",""สบก!BT89"")"),63275)</f>
        <v>63275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IFERROR(__xludf.DUMMYFUNCTION("IMPORTRANGE(""https://docs.google.com/spreadsheets/d/1Yj_ptqi66GCucihVvJfMjLAmec39IyEx_6qawtMGysU/edit?usp=sharing"",""สบก!BP89"")"),63275)</f>
        <v>63275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IFERROR(__xludf.DUMMYFUNCTION("IMPORTRANGE(""https://docs.google.com/spreadsheets/d/1IYY_tgx_IHuhSq3AJ5eI5OnqOPBNLWSHKh2a30DoXe8/edit?usp=sharing"",""ภูเก็ต!J228"")"),20)</f>
        <v>20</v>
      </c>
      <c r="K328" s="323">
        <f ca="1">IF(I328&gt;0,J328*100/I328,0)</f>
        <v>100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768700</v>
      </c>
      <c r="M329" s="156">
        <f t="shared" ca="1" si="98"/>
        <v>768700</v>
      </c>
      <c r="N329" s="156">
        <f t="shared" ca="1" si="98"/>
        <v>768700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768700</v>
      </c>
      <c r="M331" s="161">
        <f t="shared" ca="1" si="102"/>
        <v>768700</v>
      </c>
      <c r="N331" s="161">
        <f t="shared" ca="1" si="102"/>
        <v>768700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730900</v>
      </c>
      <c r="M333" s="173">
        <f ca="1">IFERROR(__xludf.DUMMYFUNCTION("IMPORTRANGE(""https://docs.google.com/spreadsheets/d/1Yj_ptqi66GCucihVvJfMjLAmec39IyEx_6qawtMGysU/edit?usp=sharing"",""สบก!DL89"")"),730900)</f>
        <v>730900</v>
      </c>
      <c r="N333" s="174">
        <f ca="1">IFERROR(__xludf.DUMMYFUNCTION("IMPORTRANGE(""https://docs.google.com/spreadsheets/d/1Yj_ptqi66GCucihVvJfMjLAmec39IyEx_6qawtMGysU/edit?usp=sharing"",""สบก!DM89"")"),730900)</f>
        <v>730900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IFERROR(__xludf.DUMMYFUNCTION("IMPORTRANGE(""https://docs.google.com/spreadsheets/d/1Yj_ptqi66GCucihVvJfMjLAmec39IyEx_6qawtMGysU/edit?usp=sharing"",""สบก!DI89"")"),235400)</f>
        <v>235400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IFERROR(__xludf.DUMMYFUNCTION("IMPORTRANGE(""https://docs.google.com/spreadsheets/d/1IYY_tgx_IHuhSq3AJ5eI5OnqOPBNLWSHKh2a30DoXe8/edit?usp=sharing"",""ภูเก็ต!J234"")"),16)</f>
        <v>16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IFERROR(__xludf.DUMMYFUNCTION("IMPORTRANGE(""https://docs.google.com/spreadsheets/d/1IYY_tgx_IHuhSq3AJ5eI5OnqOPBNLWSHKh2a30DoXe8/edit?usp=sharing"",""ภูเก็ต!J235"")"),58.4199999999999)</f>
        <v>58.419999999999902</v>
      </c>
      <c r="K340" s="348">
        <f t="shared" ca="1" si="103"/>
        <v>41.728571428571357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IFERROR(__xludf.DUMMYFUNCTION("IMPORTRANGE(""https://docs.google.com/spreadsheets/d/1IYY_tgx_IHuhSq3AJ5eI5OnqOPBNLWSHKh2a30DoXe8/edit?usp=sharing"",""ภูเก็ต!J236"")"),20)</f>
        <v>20</v>
      </c>
      <c r="K341" s="348">
        <f t="shared" ca="1" si="103"/>
        <v>100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IFERROR(__xludf.DUMMYFUNCTION("IMPORTRANGE(""https://docs.google.com/spreadsheets/d/1IYY_tgx_IHuhSq3AJ5eI5OnqOPBNLWSHKh2a30DoXe8/edit?usp=sharing"",""ภูเก็ต!J237"")"),102.69)</f>
        <v>102.69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IFERROR(__xludf.DUMMYFUNCTION("IMPORTRANGE(""https://docs.google.com/spreadsheets/d/1IYY_tgx_IHuhSq3AJ5eI5OnqOPBNLWSHKh2a30DoXe8/edit?usp=sharing"",""ภูเก็ต!J240"")"),20)</f>
        <v>20</v>
      </c>
      <c r="K345" s="348">
        <f t="shared" ca="1" si="103"/>
        <v>100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IFERROR(__xludf.DUMMYFUNCTION("IMPORTRANGE(""https://docs.google.com/spreadsheets/d/1IYY_tgx_IHuhSq3AJ5eI5OnqOPBNLWSHKh2a30DoXe8/edit?usp=sharing"",""ภูเก็ต!J241"")"),102.69)</f>
        <v>102.69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IFERROR(__xludf.DUMMYFUNCTION("IMPORTRANGE(""https://docs.google.com/spreadsheets/d/1IYY_tgx_IHuhSq3AJ5eI5OnqOPBNLWSHKh2a30DoXe8/edit?usp=sharing"",""ภูเก็ต!L242"")"),561760)</f>
        <v>561760</v>
      </c>
      <c r="M347" s="364"/>
      <c r="N347" s="364">
        <f ca="1">IFERROR(__xludf.DUMMYFUNCTION("IMPORTRANGE(""https://docs.google.com/spreadsheets/d/1IYY_tgx_IHuhSq3AJ5eI5OnqOPBNLWSHKh2a30DoXe8/edit?usp=sharing"",""ภูเก็ต!M242"")"),551817.11)</f>
        <v>551817.11</v>
      </c>
      <c r="O347" s="364">
        <f ca="1">+IF(L347&gt;0,N347*100/L347,0)</f>
        <v>98.230046639134144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IFERROR(__xludf.DUMMYFUNCTION("IMPORTRANGE(""https://docs.google.com/spreadsheets/d/1IYY_tgx_IHuhSq3AJ5eI5OnqOPBNLWSHKh2a30DoXe8/edit?usp=sharing"",""ภูเก็ต!J244"")"),40)</f>
        <v>40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IFERROR(__xludf.DUMMYFUNCTION("IMPORTRANGE(""https://docs.google.com/spreadsheets/d/1IYY_tgx_IHuhSq3AJ5eI5OnqOPBNLWSHKh2a30DoXe8/edit?usp=sharing"",""ภูเก็ต!L244"")"),118310)</f>
        <v>118310</v>
      </c>
      <c r="M349" s="379"/>
      <c r="N349" s="379">
        <f ca="1">IFERROR(__xludf.DUMMYFUNCTION("IMPORTRANGE(""https://docs.google.com/spreadsheets/d/1IYY_tgx_IHuhSq3AJ5eI5OnqOPBNLWSHKh2a30DoXe8/edit?usp=sharing"",""ภูเก็ต!M244"")"),116133.56)</f>
        <v>116133.56</v>
      </c>
      <c r="O349" s="379">
        <f ca="1">+IF(L349&gt;0,N349*100/L349,0)</f>
        <v>98.160392190009304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IFERROR(__xludf.DUMMYFUNCTION("IMPORTRANGE(""https://docs.google.com/spreadsheets/d/1IYY_tgx_IHuhSq3AJ5eI5OnqOPBNLWSHKh2a30DoXe8/edit?usp=sharing"",""ภูเก็ต!L247"")"),118310)</f>
        <v>118310</v>
      </c>
      <c r="M352" s="169"/>
      <c r="N352" s="168">
        <f ca="1">IFERROR(__xludf.DUMMYFUNCTION("IMPORTRANGE(""https://docs.google.com/spreadsheets/d/1IYY_tgx_IHuhSq3AJ5eI5OnqOPBNLWSHKh2a30DoXe8/edit?usp=sharing"",""ภูเก็ต!M247"")"),116133.56)</f>
        <v>116133.56</v>
      </c>
      <c r="O352" s="169">
        <f t="shared" ca="1" si="105"/>
        <v>98.160392190009304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IFERROR(__xludf.DUMMYFUNCTION("IMPORTRANGE(""https://docs.google.com/spreadsheets/d/1IYY_tgx_IHuhSq3AJ5eI5OnqOPBNLWSHKh2a30DoXe8/edit?usp=sharing"",""ภูเก็ต!L249"")"),118310)</f>
        <v>118310</v>
      </c>
      <c r="M354" s="175"/>
      <c r="N354" s="172">
        <f ca="1">IFERROR(__xludf.DUMMYFUNCTION("IMPORTRANGE(""https://docs.google.com/spreadsheets/d/1IYY_tgx_IHuhSq3AJ5eI5OnqOPBNLWSHKh2a30DoXe8/edit?usp=sharing"",""ภูเก็ต!M249"")"),116133.56)</f>
        <v>116133.56</v>
      </c>
      <c r="O354" s="175">
        <f t="shared" ca="1" si="105"/>
        <v>98.160392190009304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IFERROR(__xludf.DUMMYFUNCTION("IMPORTRANGE(""https://docs.google.com/spreadsheets/d/1IYY_tgx_IHuhSq3AJ5eI5OnqOPBNLWSHKh2a30DoXe8/edit?usp=sharing"",""ภูเก็ต!M253"")"),45533.56)</f>
        <v>45533.56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IFERROR(__xludf.DUMMYFUNCTION("IMPORTRANGE(""https://docs.google.com/spreadsheets/d/1IYY_tgx_IHuhSq3AJ5eI5OnqOPBNLWSHKh2a30DoXe8/edit?usp=sharing"",""ภูเก็ต!J270"")"),40)</f>
        <v>40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IFERROR(__xludf.DUMMYFUNCTION("IMPORTRANGE(""https://docs.google.com/spreadsheets/d/1IYY_tgx_IHuhSq3AJ5eI5OnqOPBNLWSHKh2a30DoXe8/edit?usp=sharing"",""ภูเก็ต!M275"")"),80050)</f>
        <v>80050</v>
      </c>
      <c r="O380" s="379">
        <f ca="1">+IF(L380&gt;0,N380*100/L380,0)</f>
        <v>91.266674267472354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IFERROR(__xludf.DUMMYFUNCTION("IMPORTRANGE(""https://docs.google.com/spreadsheets/d/1IYY_tgx_IHuhSq3AJ5eI5OnqOPBNLWSHKh2a30DoXe8/edit?usp=sharing"",""ภูเก็ต!M278"")"),80050)</f>
        <v>80050</v>
      </c>
      <c r="O383" s="169">
        <f t="shared" ca="1" si="109"/>
        <v>91.266674267472354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IFERROR(__xludf.DUMMYFUNCTION("IMPORTRANGE(""https://docs.google.com/spreadsheets/d/1IYY_tgx_IHuhSq3AJ5eI5OnqOPBNLWSHKh2a30DoXe8/edit?usp=sharing"",""ภูเก็ต!M280"")"),80050)</f>
        <v>80050</v>
      </c>
      <c r="O385" s="175">
        <f t="shared" ca="1" si="109"/>
        <v>91.266674267472354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IFERROR(__xludf.DUMMYFUNCTION("IMPORTRANGE(""https://docs.google.com/spreadsheets/d/1IYY_tgx_IHuhSq3AJ5eI5OnqOPBNLWSHKh2a30DoXe8/edit?usp=sharing"",""ภูเก็ต!M284"")"),16100)</f>
        <v>16100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IFERROR(__xludf.DUMMYFUNCTION("IMPORTRANGE(""https://docs.google.com/spreadsheets/d/1IYY_tgx_IHuhSq3AJ5eI5OnqOPBNLWSHKh2a30DoXe8/edit?usp=sharing"",""ภูเก็ต!J293"")"),6)</f>
        <v>6</v>
      </c>
      <c r="K398" s="167">
        <f t="shared" ca="1" si="110"/>
        <v>120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IFERROR(__xludf.DUMMYFUNCTION("IMPORTRANGE(""https://docs.google.com/spreadsheets/d/1IYY_tgx_IHuhSq3AJ5eI5OnqOPBNLWSHKh2a30DoXe8/edit?usp=sharing"",""ภูเก็ต!M296"")"),116320)</f>
        <v>116320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IFERROR(__xludf.DUMMYFUNCTION("IMPORTRANGE(""https://docs.google.com/spreadsheets/d/1IYY_tgx_IHuhSq3AJ5eI5OnqOPBNLWSHKh2a30DoXe8/edit?usp=sharing"",""ภูเก็ต!M299"")"),116320)</f>
        <v>116320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IFERROR(__xludf.DUMMYFUNCTION("IMPORTRANGE(""https://docs.google.com/spreadsheets/d/1IYY_tgx_IHuhSq3AJ5eI5OnqOPBNLWSHKh2a30DoXe8/edit?usp=sharing"",""ภูเก็ต!M301"")"),116320)</f>
        <v>116320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IFERROR(__xludf.DUMMYFUNCTION("IMPORTRANGE(""https://docs.google.com/spreadsheets/d/1IYY_tgx_IHuhSq3AJ5eI5OnqOPBNLWSHKh2a30DoXe8/edit?usp=sharing"",""ภูเก็ต!M305"")"),24820)</f>
        <v>24820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IFERROR(__xludf.DUMMYFUNCTION("IMPORTRANGE(""https://docs.google.com/spreadsheets/d/1IYY_tgx_IHuhSq3AJ5eI5OnqOPBNLWSHKh2a30DoXe8/edit?usp=sharing"",""ภูเก็ต!J325"")"),20)</f>
        <v>20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IFERROR(__xludf.DUMMYFUNCTION("IMPORTRANGE(""https://docs.google.com/spreadsheets/d/1IYY_tgx_IHuhSq3AJ5eI5OnqOPBNLWSHKh2a30DoXe8/edit?usp=sharing"",""ภูเก็ต!J327"")"),10)</f>
        <v>10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IFERROR(__xludf.DUMMYFUNCTION("IMPORTRANGE(""https://docs.google.com/spreadsheets/d/1IYY_tgx_IHuhSq3AJ5eI5OnqOPBNLWSHKh2a30DoXe8/edit?usp=sharing"",""ภูเก็ต!L428"")"),41700)</f>
        <v>41700</v>
      </c>
      <c r="M533" s="418"/>
      <c r="N533" s="418">
        <f ca="1">IFERROR(__xludf.DUMMYFUNCTION("IMPORTRANGE(""https://docs.google.com/spreadsheets/d/1IYY_tgx_IHuhSq3AJ5eI5OnqOPBNLWSHKh2a30DoXe8/edit?usp=sharing"",""ภูเก็ต!M428"")"),41700)</f>
        <v>41700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IFERROR(__xludf.DUMMYFUNCTION("IMPORTRANGE(""https://docs.google.com/spreadsheets/d/1IYY_tgx_IHuhSq3AJ5eI5OnqOPBNLWSHKh2a30DoXe8/edit?usp=sharing"",""ภูเก็ต!L430"")"),41700)</f>
        <v>41700</v>
      </c>
      <c r="M535" s="169"/>
      <c r="N535" s="175">
        <f ca="1">IFERROR(__xludf.DUMMYFUNCTION("IMPORTRANGE(""https://docs.google.com/spreadsheets/d/1IYY_tgx_IHuhSq3AJ5eI5OnqOPBNLWSHKh2a30DoXe8/edit?usp=sharing"",""ภูเก็ต!M430"")"),41700)</f>
        <v>41700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IFERROR(__xludf.DUMMYFUNCTION("IMPORTRANGE(""https://docs.google.com/spreadsheets/d/1IYY_tgx_IHuhSq3AJ5eI5OnqOPBNLWSHKh2a30DoXe8/edit?usp=sharing"",""ภูเก็ต!L432"")"),41700)</f>
        <v>41700</v>
      </c>
      <c r="M537" s="175"/>
      <c r="N537" s="175">
        <f ca="1">IFERROR(__xludf.DUMMYFUNCTION("IMPORTRANGE(""https://docs.google.com/spreadsheets/d/1IYY_tgx_IHuhSq3AJ5eI5OnqOPBNLWSHKh2a30DoXe8/edit?usp=sharing"",""ภูเก็ต!M432"")"),41700)</f>
        <v>41700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IFERROR(__xludf.DUMMYFUNCTION("IMPORTRANGE(""https://docs.google.com/spreadsheets/d/1IYY_tgx_IHuhSq3AJ5eI5OnqOPBNLWSHKh2a30DoXe8/edit?usp=sharing"",""ภูเก็ต!M436"")"),30600)</f>
        <v>30600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IFERROR(__xludf.DUMMYFUNCTION("IMPORTRANGE(""https://docs.google.com/spreadsheets/d/1IYY_tgx_IHuhSq3AJ5eI5OnqOPBNLWSHKh2a30DoXe8/edit?usp=sharing"",""ภูเก็ต!J459"")"),231)</f>
        <v>231</v>
      </c>
      <c r="K564" s="378">
        <f ca="1">IF(I564&gt;0,J564*100/I564,0)</f>
        <v>462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IFERROR(__xludf.DUMMYFUNCTION("IMPORTRANGE(""https://docs.google.com/spreadsheets/d/1IYY_tgx_IHuhSq3AJ5eI5OnqOPBNLWSHKh2a30DoXe8/edit?usp=sharing"",""ภูเก็ต!M459"")"),119813.55)</f>
        <v>119813.55</v>
      </c>
      <c r="O564" s="379">
        <f t="shared" ref="O564:O568" ca="1" si="122">+IF(L564&gt;0,N564*100/L564,0)</f>
        <v>99.911232488325552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IFERROR(__xludf.DUMMYFUNCTION("IMPORTRANGE(""https://docs.google.com/spreadsheets/d/1IYY_tgx_IHuhSq3AJ5eI5OnqOPBNLWSHKh2a30DoXe8/edit?usp=sharing"",""ภูเก็ต!M461"")"),119813.55)</f>
        <v>119813.55</v>
      </c>
      <c r="O566" s="175">
        <f t="shared" ca="1" si="122"/>
        <v>99.911232488325552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IFERROR(__xludf.DUMMYFUNCTION("IMPORTRANGE(""https://docs.google.com/spreadsheets/d/1IYY_tgx_IHuhSq3AJ5eI5OnqOPBNLWSHKh2a30DoXe8/edit?usp=sharing"",""ภูเก็ต!M463"")"),119813.55)</f>
        <v>119813.55</v>
      </c>
      <c r="O568" s="175">
        <f t="shared" ca="1" si="122"/>
        <v>99.911232488325552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IFERROR(__xludf.DUMMYFUNCTION("IMPORTRANGE(""https://docs.google.com/spreadsheets/d/1IYY_tgx_IHuhSq3AJ5eI5OnqOPBNLWSHKh2a30DoXe8/edit?usp=sharing"",""ภูเก็ต!M466"")"),98893.55)</f>
        <v>98893.55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IFERROR(__xludf.DUMMYFUNCTION("IMPORTRANGE(""https://docs.google.com/spreadsheets/d/1IYY_tgx_IHuhSq3AJ5eI5OnqOPBNLWSHKh2a30DoXe8/edit?usp=sharing"",""ภูเก็ต!M467"")"),20920)</f>
        <v>20920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IFERROR(__xludf.DUMMYFUNCTION("IMPORTRANGE(""https://docs.google.com/spreadsheets/d/1IYY_tgx_IHuhSq3AJ5eI5OnqOPBNLWSHKh2a30DoXe8/edit?usp=sharing"",""ภูเก็ต!J468"")"),231)</f>
        <v>231</v>
      </c>
      <c r="K573" s="208">
        <f ca="1">IF(I573&gt;0,J573*100/I573,0)</f>
        <v>462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IFERROR(__xludf.DUMMYFUNCTION("IMPORTRANGE(""https://docs.google.com/spreadsheets/d/1IYY_tgx_IHuhSq3AJ5eI5OnqOPBNLWSHKh2a30DoXe8/edit?usp=sharing"",""ภูเก็ต!J471"")"),34)</f>
        <v>34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IFERROR(__xludf.DUMMYFUNCTION("IMPORTRANGE(""https://docs.google.com/spreadsheets/d/1IYY_tgx_IHuhSq3AJ5eI5OnqOPBNLWSHKh2a30DoXe8/edit?usp=sharing"",""ภูเก็ต!J472"")"),197)</f>
        <v>197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IFERROR(__xludf.DUMMYFUNCTION("IMPORTRANGE(""https://docs.google.com/spreadsheets/d/1IYY_tgx_IHuhSq3AJ5eI5OnqOPBNLWSHKh2a30DoXe8/edit?usp=sharing"",""ภูเก็ต!L492"")"),1800)</f>
        <v>1800</v>
      </c>
      <c r="M597" s="418"/>
      <c r="N597" s="418">
        <f ca="1">IFERROR(__xludf.DUMMYFUNCTION("IMPORTRANGE(""https://docs.google.com/spreadsheets/d/1IYY_tgx_IHuhSq3AJ5eI5OnqOPBNLWSHKh2a30DoXe8/edit?usp=sharing"",""ภูเก็ต!M492"")"),1800)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IFERROR(__xludf.DUMMYFUNCTION("IMPORTRANGE(""https://docs.google.com/spreadsheets/d/1IYY_tgx_IHuhSq3AJ5eI5OnqOPBNLWSHKh2a30DoXe8/edit?usp=sharing"",""ภูเก็ต!L494"")"),1800)</f>
        <v>1800</v>
      </c>
      <c r="M599" s="169"/>
      <c r="N599" s="175">
        <f ca="1">IFERROR(__xludf.DUMMYFUNCTION("IMPORTRANGE(""https://docs.google.com/spreadsheets/d/1IYY_tgx_IHuhSq3AJ5eI5OnqOPBNLWSHKh2a30DoXe8/edit?usp=sharing"",""ภูเก็ต!M494"")"),1800)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IFERROR(__xludf.DUMMYFUNCTION("IMPORTRANGE(""https://docs.google.com/spreadsheets/d/1IYY_tgx_IHuhSq3AJ5eI5OnqOPBNLWSHKh2a30DoXe8/edit?usp=sharing"",""ภูเก็ต!L496"")"),1800)</f>
        <v>1800</v>
      </c>
      <c r="M601" s="175"/>
      <c r="N601" s="175">
        <f ca="1">IFERROR(__xludf.DUMMYFUNCTION("IMPORTRANGE(""https://docs.google.com/spreadsheets/d/1IYY_tgx_IHuhSq3AJ5eI5OnqOPBNLWSHKh2a30DoXe8/edit?usp=sharing"",""ภูเก็ต!M496"")"),1800)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IFERROR(__xludf.DUMMYFUNCTION("IMPORTRANGE(""https://docs.google.com/spreadsheets/d/1IYY_tgx_IHuhSq3AJ5eI5OnqOPBNLWSHKh2a30DoXe8/edit?usp=sharing"",""ภูเก็ต!I523"")"),551119.4)</f>
        <v>551119.4</v>
      </c>
      <c r="J628" s="347">
        <f ca="1">IFERROR(__xludf.DUMMYFUNCTION("IMPORTRANGE(""https://docs.google.com/spreadsheets/d/1IYY_tgx_IHuhSq3AJ5eI5OnqOPBNLWSHKh2a30DoXe8/edit?usp=sharing"",""ภูเก็ต!J523"")"),619501.95)</f>
        <v>619501.94999999995</v>
      </c>
      <c r="K628" s="348">
        <f t="shared" ref="K628:K635" ca="1" si="129">IF(I628&gt;0,J628*100/I628,0)</f>
        <v>112.40793737255483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IFERROR(__xludf.DUMMYFUNCTION("IMPORTRANGE(""https://docs.google.com/spreadsheets/d/1IYY_tgx_IHuhSq3AJ5eI5OnqOPBNLWSHKh2a30DoXe8/edit?usp=sharing"",""ภูเก็ต!I524"")"),30)</f>
        <v>30</v>
      </c>
      <c r="J629" s="347">
        <f ca="1">IFERROR(__xludf.DUMMYFUNCTION("IMPORTRANGE(""https://docs.google.com/spreadsheets/d/1IYY_tgx_IHuhSq3AJ5eI5OnqOPBNLWSHKh2a30DoXe8/edit?usp=sharing"",""ภูเก็ต!J524"")"),32)</f>
        <v>32</v>
      </c>
      <c r="K629" s="348">
        <f t="shared" ca="1" si="129"/>
        <v>106.66666666666667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IFERROR(__xludf.DUMMYFUNCTION("IMPORTRANGE(""https://docs.google.com/spreadsheets/d/1IYY_tgx_IHuhSq3AJ5eI5OnqOPBNLWSHKh2a30DoXe8/edit?usp=sharing"",""ภูเก็ต!J529"")"),550000)</f>
        <v>550000</v>
      </c>
      <c r="K634" s="348">
        <f t="shared" ca="1" si="129"/>
        <v>84.615384615384613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IFERROR(__xludf.DUMMYFUNCTION("IMPORTRANGE(""https://docs.google.com/spreadsheets/d/1IYY_tgx_IHuhSq3AJ5eI5OnqOPBNLWSHKh2a30DoXe8/edit?usp=sharing"",""ภูเก็ต!I530"")"),13)</f>
        <v>13</v>
      </c>
      <c r="J635" s="518">
        <f ca="1">IFERROR(__xludf.DUMMYFUNCTION("IMPORTRANGE(""https://docs.google.com/spreadsheets/d/1IYY_tgx_IHuhSq3AJ5eI5OnqOPBNLWSHKh2a30DoXe8/edit?usp=sharing"",""ภูเก็ต!J530"")"),11)</f>
        <v>11</v>
      </c>
      <c r="K635" s="493">
        <f t="shared" ca="1" si="129"/>
        <v>84.615384615384613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D317:E317"/>
    <mergeCell ref="D329:G329"/>
    <mergeCell ref="F648:G648"/>
    <mergeCell ref="F649:G649"/>
    <mergeCell ref="F650:G650"/>
    <mergeCell ref="D290:G290"/>
    <mergeCell ref="D293:F293"/>
    <mergeCell ref="D297:E297"/>
    <mergeCell ref="D310:G310"/>
    <mergeCell ref="D313:F313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2624832.2800000003</v>
      </c>
      <c r="M8" s="23">
        <f t="shared" ca="1" si="0"/>
        <v>2016915.28</v>
      </c>
      <c r="N8" s="23">
        <f t="shared" ca="1" si="0"/>
        <v>2545003.23</v>
      </c>
      <c r="O8" s="22">
        <f t="shared" ref="O8:O16" ca="1" si="1">IF(L8&gt;0,N8*100/L8,0)</f>
        <v>96.958699014475684</v>
      </c>
      <c r="P8" s="22">
        <f t="shared" ref="P8:P16" ca="1" si="2">IF(M8&gt;0,N8*100/M8,0)</f>
        <v>126.1829515218904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2624832.2800000003</v>
      </c>
      <c r="M10" s="30">
        <f t="shared" ca="1" si="4"/>
        <v>2016915.28</v>
      </c>
      <c r="N10" s="30">
        <f t="shared" ca="1" si="4"/>
        <v>2545003.23</v>
      </c>
      <c r="O10" s="29">
        <f t="shared" ca="1" si="1"/>
        <v>96.958699014475684</v>
      </c>
      <c r="P10" s="29">
        <f t="shared" ca="1" si="2"/>
        <v>126.1829515218904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2429832.2800000003</v>
      </c>
      <c r="M12" s="38">
        <f t="shared" ca="1" si="6"/>
        <v>1821915.28</v>
      </c>
      <c r="N12" s="38">
        <f t="shared" ca="1" si="6"/>
        <v>2350003.23</v>
      </c>
      <c r="O12" s="38">
        <f t="shared" ca="1" si="1"/>
        <v>96.714627151138174</v>
      </c>
      <c r="P12" s="38">
        <f t="shared" ca="1" si="2"/>
        <v>128.98531868067982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1456940.28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972892</v>
      </c>
      <c r="M14" s="38">
        <f t="shared" si="8"/>
        <v>0</v>
      </c>
      <c r="N14" s="38">
        <f t="shared" ca="1" si="8"/>
        <v>528087.94999999995</v>
      </c>
      <c r="O14" s="41">
        <f t="shared" ca="1" si="1"/>
        <v>54.280223293027376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2016915.28</v>
      </c>
      <c r="M18" s="23">
        <f t="shared" ca="1" si="11"/>
        <v>2016915.28</v>
      </c>
      <c r="N18" s="23">
        <f t="shared" ca="1" si="11"/>
        <v>2016915.28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2016915.28</v>
      </c>
      <c r="M20" s="30">
        <f t="shared" ca="1" si="15"/>
        <v>2016915.28</v>
      </c>
      <c r="N20" s="30">
        <f t="shared" ca="1" si="15"/>
        <v>2016915.28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1821915.28</v>
      </c>
      <c r="M22" s="42">
        <f t="shared" ca="1" si="18"/>
        <v>1821915.28</v>
      </c>
      <c r="N22" s="41">
        <f t="shared" ca="1" si="18"/>
        <v>1821915.28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1456940.28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364975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607917</v>
      </c>
      <c r="M28" s="23">
        <f t="shared" si="23"/>
        <v>0</v>
      </c>
      <c r="N28" s="23">
        <f t="shared" ca="1" si="23"/>
        <v>528087.94999999995</v>
      </c>
      <c r="O28" s="22">
        <f t="shared" ref="O28:O30" ca="1" si="24">IF(L28&gt;0,N28*100/L28,0)</f>
        <v>86.86842940730395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607917</v>
      </c>
      <c r="M30" s="30">
        <f t="shared" si="27"/>
        <v>0</v>
      </c>
      <c r="N30" s="30">
        <f t="shared" ca="1" si="27"/>
        <v>528087.94999999995</v>
      </c>
      <c r="O30" s="29">
        <f t="shared" ca="1" si="24"/>
        <v>86.86842940730395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607917</v>
      </c>
      <c r="M32" s="41">
        <f t="shared" si="30"/>
        <v>0</v>
      </c>
      <c r="N32" s="41">
        <f t="shared" ca="1" si="30"/>
        <v>528087.94999999995</v>
      </c>
      <c r="O32" s="41">
        <f t="shared" ca="1" si="29"/>
        <v>86.86842940730395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607917</v>
      </c>
      <c r="M34" s="41">
        <f t="shared" si="32"/>
        <v>0</v>
      </c>
      <c r="N34" s="41">
        <f t="shared" ca="1" si="32"/>
        <v>528087.94999999995</v>
      </c>
      <c r="O34" s="41">
        <f t="shared" ca="1" si="29"/>
        <v>86.86842940730395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2016915.28</v>
      </c>
      <c r="M37" s="55">
        <f t="shared" ca="1" si="33"/>
        <v>2016915.28</v>
      </c>
      <c r="N37" s="55">
        <f t="shared" ca="1" si="33"/>
        <v>2016915.28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615100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615100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IFERROR(__xludf.DUMMYFUNCTION("IMPORTRANGE(""https://docs.google.com/spreadsheets/d/1Yj_ptqi66GCucihVvJfMjLAmec39IyEx_6qawtMGysU/edit?usp=sharing"",""สบก!R90"")"),567100)</f>
        <v>567100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265840.28000000003</v>
      </c>
      <c r="M53" s="125">
        <f t="shared" ca="1" si="39"/>
        <v>265840.28000000003</v>
      </c>
      <c r="N53" s="125">
        <f t="shared" ca="1" si="39"/>
        <v>265840.28000000003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265840.28000000003</v>
      </c>
      <c r="M55" s="125">
        <f t="shared" ca="1" si="43"/>
        <v>265840.28000000003</v>
      </c>
      <c r="N55" s="125">
        <f t="shared" ca="1" si="43"/>
        <v>265840.28000000003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265840.28000000003</v>
      </c>
      <c r="M57" s="91">
        <f ca="1">IFERROR(__xludf.DUMMYFUNCTION("IMPORTRANGE(""https://docs.google.com/spreadsheets/d/1Yj_ptqi66GCucihVvJfMjLAmec39IyEx_6qawtMGysU/edit?usp=sharing"",""สบก!Z90"")"),265840.28)</f>
        <v>265840.28000000003</v>
      </c>
      <c r="N57" s="91">
        <f ca="1">IFERROR(__xludf.DUMMYFUNCTION("IMPORTRANGE(""https://docs.google.com/spreadsheets/d/1Yj_ptqi66GCucihVvJfMjLAmec39IyEx_6qawtMGysU/edit?usp=sharing"",""สบก!AA90"")"),265840.28)</f>
        <v>265840.28000000003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IFERROR(__xludf.DUMMYFUNCTION("IMPORTRANGE(""https://docs.google.com/spreadsheets/d/1Yj_ptqi66GCucihVvJfMjLAmec39IyEx_6qawtMGysU/edit?usp=sharing"",""สบก!V90"")"),265840.28)</f>
        <v>265840.28000000003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37300</v>
      </c>
      <c r="M140" s="156">
        <f t="shared" ca="1" si="64"/>
        <v>37300</v>
      </c>
      <c r="N140" s="156">
        <f t="shared" ca="1" si="64"/>
        <v>37300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37300</v>
      </c>
      <c r="M142" s="161">
        <f t="shared" ca="1" si="68"/>
        <v>37300</v>
      </c>
      <c r="N142" s="161">
        <f t="shared" ca="1" si="68"/>
        <v>37300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IFERROR(__xludf.DUMMYFUNCTION("IMPORTRANGE(""https://docs.google.com/spreadsheets/d/1Yj_ptqi66GCucihVvJfMjLAmec39IyEx_6qawtMGysU/edit?usp=sharing"",""สบก!BK90"")"),37300)</f>
        <v>37300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IFERROR(__xludf.DUMMYFUNCTION("IMPORTRANGE(""https://docs.google.com/spreadsheets/d/1Yj_ptqi66GCucihVvJfMjLAmec39IyEx_6qawtMGysU/edit?usp=sharing"",""สบก!BG90"")"),37300)</f>
        <v>37300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IFERROR(__xludf.DUMMYFUNCTION("IMPORTRANGE(""https://docs.google.com/spreadsheets/d/1IYY_tgx_IHuhSq3AJ5eI5OnqOPBNLWSHKh2a30DoXe8/edit?usp=sharing"",""ยะลา!J84"")"),256)</f>
        <v>256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IFERROR(__xludf.DUMMYFUNCTION("IMPORTRANGE(""https://docs.google.com/spreadsheets/d/1IYY_tgx_IHuhSq3AJ5eI5OnqOPBNLWSHKh2a30DoXe8/edit?usp=sharing"",""ยะลา!J85"")"),256)</f>
        <v>256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34825</v>
      </c>
      <c r="M220" s="156">
        <f t="shared" ca="1" si="72"/>
        <v>34825</v>
      </c>
      <c r="N220" s="156">
        <f t="shared" ca="1" si="72"/>
        <v>34825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34825</v>
      </c>
      <c r="M222" s="161">
        <f t="shared" ca="1" si="76"/>
        <v>34825</v>
      </c>
      <c r="N222" s="161">
        <f t="shared" ca="1" si="76"/>
        <v>34825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34825</v>
      </c>
      <c r="M224" s="173">
        <f ca="1">IFERROR(__xludf.DUMMYFUNCTION("IMPORTRANGE(""https://docs.google.com/spreadsheets/d/1Yj_ptqi66GCucihVvJfMjLAmec39IyEx_6qawtMGysU/edit?usp=sharing"",""สบก!BS90"")"),34825)</f>
        <v>34825</v>
      </c>
      <c r="N224" s="174">
        <f ca="1">IFERROR(__xludf.DUMMYFUNCTION("IMPORTRANGE(""https://docs.google.com/spreadsheets/d/1Yj_ptqi66GCucihVvJfMjLAmec39IyEx_6qawtMGysU/edit?usp=sharing"",""สบก!BT90"")"),34825)</f>
        <v>34825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IFERROR(__xludf.DUMMYFUNCTION("IMPORTRANGE(""https://docs.google.com/spreadsheets/d/1Yj_ptqi66GCucihVvJfMjLAmec39IyEx_6qawtMGysU/edit?usp=sharing"",""สบก!BP90"")"),34825)</f>
        <v>34825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IFERROR(__xludf.DUMMYFUNCTION("IMPORTRANGE(""https://docs.google.com/spreadsheets/d/1IYY_tgx_IHuhSq3AJ5eI5OnqOPBNLWSHKh2a30DoXe8/edit?usp=sharing"",""ยะลา!J228"")"),184)</f>
        <v>184</v>
      </c>
      <c r="K328" s="323">
        <f ca="1">IF(I328&gt;0,J328*100/I328,0)</f>
        <v>230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1063850</v>
      </c>
      <c r="M329" s="156">
        <f t="shared" ca="1" si="98"/>
        <v>1063850</v>
      </c>
      <c r="N329" s="156">
        <f t="shared" ca="1" si="98"/>
        <v>1063850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1063850</v>
      </c>
      <c r="M331" s="161">
        <f t="shared" ca="1" si="102"/>
        <v>1063850</v>
      </c>
      <c r="N331" s="161">
        <f t="shared" ca="1" si="102"/>
        <v>1063850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916850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IFERROR(__xludf.DUMMYFUNCTION("IMPORTRANGE(""https://docs.google.com/spreadsheets/d/1Yj_ptqi66GCucihVvJfMjLAmec39IyEx_6qawtMGysU/edit?usp=sharing"",""สบก!DM90"")"),916850)</f>
        <v>916850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IFERROR(__xludf.DUMMYFUNCTION("IMPORTRANGE(""https://docs.google.com/spreadsheets/d/1Yj_ptqi66GCucihVvJfMjLAmec39IyEx_6qawtMGysU/edit?usp=sharing"",""สบก!DI90"")"),292850)</f>
        <v>292850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IFERROR(__xludf.DUMMYFUNCTION("IMPORTRANGE(""https://docs.google.com/spreadsheets/d/1IYY_tgx_IHuhSq3AJ5eI5OnqOPBNLWSHKh2a30DoXe8/edit?usp=sharing"",""ยะลา!J234"")"),161)</f>
        <v>161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IFERROR(__xludf.DUMMYFUNCTION("IMPORTRANGE(""https://docs.google.com/spreadsheets/d/1IYY_tgx_IHuhSq3AJ5eI5OnqOPBNLWSHKh2a30DoXe8/edit?usp=sharing"",""ยะลา!J235"")"),957.76)</f>
        <v>957.76</v>
      </c>
      <c r="K340" s="348">
        <f t="shared" ca="1" si="103"/>
        <v>108.83636363636364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IFERROR(__xludf.DUMMYFUNCTION("IMPORTRANGE(""https://docs.google.com/spreadsheets/d/1IYY_tgx_IHuhSq3AJ5eI5OnqOPBNLWSHKh2a30DoXe8/edit?usp=sharing"",""ยะลา!J236"")"),187)</f>
        <v>187</v>
      </c>
      <c r="K341" s="348">
        <f t="shared" ca="1" si="103"/>
        <v>233.75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IFERROR(__xludf.DUMMYFUNCTION("IMPORTRANGE(""https://docs.google.com/spreadsheets/d/1IYY_tgx_IHuhSq3AJ5eI5OnqOPBNLWSHKh2a30DoXe8/edit?usp=sharing"",""ยะลา!J237"")"),1202.15999999999)</f>
        <v>1202.1599999999901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IFERROR(__xludf.DUMMYFUNCTION("IMPORTRANGE(""https://docs.google.com/spreadsheets/d/1IYY_tgx_IHuhSq3AJ5eI5OnqOPBNLWSHKh2a30DoXe8/edit?usp=sharing"",""ยะลา!J240"")"),184)</f>
        <v>184</v>
      </c>
      <c r="K345" s="348">
        <f t="shared" ca="1" si="103"/>
        <v>230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IFERROR(__xludf.DUMMYFUNCTION("IMPORTRANGE(""https://docs.google.com/spreadsheets/d/1IYY_tgx_IHuhSq3AJ5eI5OnqOPBNLWSHKh2a30DoXe8/edit?usp=sharing"",""ยะลา!J241"")"),1174.96)</f>
        <v>1174.96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IFERROR(__xludf.DUMMYFUNCTION("IMPORTRANGE(""https://docs.google.com/spreadsheets/d/1IYY_tgx_IHuhSq3AJ5eI5OnqOPBNLWSHKh2a30DoXe8/edit?usp=sharing"",""ยะลา!L242"")"),607917)</f>
        <v>607917</v>
      </c>
      <c r="M347" s="364"/>
      <c r="N347" s="364">
        <f ca="1">IFERROR(__xludf.DUMMYFUNCTION("IMPORTRANGE(""https://docs.google.com/spreadsheets/d/1IYY_tgx_IHuhSq3AJ5eI5OnqOPBNLWSHKh2a30DoXe8/edit?usp=sharing"",""ยะลา!M242"")"),528087.95)</f>
        <v>528087.94999999995</v>
      </c>
      <c r="O347" s="364">
        <f ca="1">+IF(L347&gt;0,N347*100/L347,0)</f>
        <v>86.86842940730395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IFERROR(__xludf.DUMMYFUNCTION("IMPORTRANGE(""https://docs.google.com/spreadsheets/d/1IYY_tgx_IHuhSq3AJ5eI5OnqOPBNLWSHKh2a30DoXe8/edit?usp=sharing"",""ยะลา!M275"")"),167610)</f>
        <v>167610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IFERROR(__xludf.DUMMYFUNCTION("IMPORTRANGE(""https://docs.google.com/spreadsheets/d/1IYY_tgx_IHuhSq3AJ5eI5OnqOPBNLWSHKh2a30DoXe8/edit?usp=sharing"",""ยะลา!M278"")"),167610)</f>
        <v>167610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IFERROR(__xludf.DUMMYFUNCTION("IMPORTRANGE(""https://docs.google.com/spreadsheets/d/1IYY_tgx_IHuhSq3AJ5eI5OnqOPBNLWSHKh2a30DoXe8/edit?usp=sharing"",""ยะลา!M280"")"),167610)</f>
        <v>167610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IFERROR(__xludf.DUMMYFUNCTION("IMPORTRANGE(""https://docs.google.com/spreadsheets/d/1IYY_tgx_IHuhSq3AJ5eI5OnqOPBNLWSHKh2a30DoXe8/edit?usp=sharing"",""ยะลา!M281"")"),50100)</f>
        <v>50100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IFERROR(__xludf.DUMMYFUNCTION("IMPORTRANGE(""https://docs.google.com/spreadsheets/d/1IYY_tgx_IHuhSq3AJ5eI5OnqOPBNLWSHKh2a30DoXe8/edit?usp=sharing"",""ยะลา!M282"")"),93750)</f>
        <v>93750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IFERROR(__xludf.DUMMYFUNCTION("IMPORTRANGE(""https://docs.google.com/spreadsheets/d/1IYY_tgx_IHuhSq3AJ5eI5OnqOPBNLWSHKh2a30DoXe8/edit?usp=sharing"",""ยะลา!M296"")"),121930)</f>
        <v>121930</v>
      </c>
      <c r="O401" s="379">
        <f ca="1">+IF(L401&gt;0,N401*100/L401,0)</f>
        <v>92.574595702680128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IFERROR(__xludf.DUMMYFUNCTION("IMPORTRANGE(""https://docs.google.com/spreadsheets/d/1IYY_tgx_IHuhSq3AJ5eI5OnqOPBNLWSHKh2a30DoXe8/edit?usp=sharing"",""ยะลา!M299"")"),121930)</f>
        <v>121930</v>
      </c>
      <c r="O404" s="175">
        <f t="shared" ca="1" si="112"/>
        <v>92.574595702680128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IFERROR(__xludf.DUMMYFUNCTION("IMPORTRANGE(""https://docs.google.com/spreadsheets/d/1IYY_tgx_IHuhSq3AJ5eI5OnqOPBNLWSHKh2a30DoXe8/edit?usp=sharing"",""ยะลา!M301"")"),121930)</f>
        <v>121930</v>
      </c>
      <c r="O406" s="175">
        <f t="shared" ca="1" si="112"/>
        <v>92.574595702680128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IFERROR(__xludf.DUMMYFUNCTION("IMPORTRANGE(""https://docs.google.com/spreadsheets/d/1IYY_tgx_IHuhSq3AJ5eI5OnqOPBNLWSHKh2a30DoXe8/edit?usp=sharing"",""ยะลา!M305"")"),17580)</f>
        <v>17580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IFERROR(__xludf.DUMMYFUNCTION("IMPORTRANGE(""https://docs.google.com/spreadsheets/d/1IYY_tgx_IHuhSq3AJ5eI5OnqOPBNLWSHKh2a30DoXe8/edit?usp=sharing"",""ยะลา!M350"")"),55542)</f>
        <v>55542</v>
      </c>
      <c r="O455" s="379">
        <f t="shared" ref="O455:O459" ca="1" si="116">+IF(L455&gt;0,N455*100/L455,0)</f>
        <v>71.320158711814784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IFERROR(__xludf.DUMMYFUNCTION("IMPORTRANGE(""https://docs.google.com/spreadsheets/d/1IYY_tgx_IHuhSq3AJ5eI5OnqOPBNLWSHKh2a30DoXe8/edit?usp=sharing"",""ยะลา!M352"")"),55542)</f>
        <v>55542</v>
      </c>
      <c r="O457" s="175">
        <f t="shared" ca="1" si="116"/>
        <v>71.320158711814784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IFERROR(__xludf.DUMMYFUNCTION("IMPORTRANGE(""https://docs.google.com/spreadsheets/d/1IYY_tgx_IHuhSq3AJ5eI5OnqOPBNLWSHKh2a30DoXe8/edit?usp=sharing"",""ยะลา!M354"")"),55542)</f>
        <v>55542</v>
      </c>
      <c r="O459" s="175">
        <f t="shared" ca="1" si="116"/>
        <v>71.320158711814784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IFERROR(__xludf.DUMMYFUNCTION("IMPORTRANGE(""https://docs.google.com/spreadsheets/d/1IYY_tgx_IHuhSq3AJ5eI5OnqOPBNLWSHKh2a30DoXe8/edit?usp=sharing"",""ยะลา!M358"")"),55542)</f>
        <v>55542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IFERROR(__xludf.DUMMYFUNCTION("IMPORTRANGE(""https://docs.google.com/spreadsheets/d/1IYY_tgx_IHuhSq3AJ5eI5OnqOPBNLWSHKh2a30DoXe8/edit?usp=sharing"",""ยะลา!J459"")"),354)</f>
        <v>354</v>
      </c>
      <c r="K564" s="378">
        <f ca="1">IF(I564&gt;0,J564*100/I564,0)</f>
        <v>236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IFERROR(__xludf.DUMMYFUNCTION("IMPORTRANGE(""https://docs.google.com/spreadsheets/d/1IYY_tgx_IHuhSq3AJ5eI5OnqOPBNLWSHKh2a30DoXe8/edit?usp=sharing"",""ยะลา!M459"")"),88855.95)</f>
        <v>88855.95</v>
      </c>
      <c r="O564" s="379">
        <f t="shared" ref="O564:O568" ca="1" si="122">+IF(L564&gt;0,N564*100/L564,0)</f>
        <v>71.8434265847348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IFERROR(__xludf.DUMMYFUNCTION("IMPORTRANGE(""https://docs.google.com/spreadsheets/d/1IYY_tgx_IHuhSq3AJ5eI5OnqOPBNLWSHKh2a30DoXe8/edit?usp=sharing"",""ยะลา!M461"")"),88855.95)</f>
        <v>88855.95</v>
      </c>
      <c r="O566" s="175">
        <f t="shared" ca="1" si="122"/>
        <v>71.8434265847348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IFERROR(__xludf.DUMMYFUNCTION("IMPORTRANGE(""https://docs.google.com/spreadsheets/d/1IYY_tgx_IHuhSq3AJ5eI5OnqOPBNLWSHKh2a30DoXe8/edit?usp=sharing"",""ยะลา!M463"")"),88855.95)</f>
        <v>88855.95</v>
      </c>
      <c r="O568" s="175">
        <f t="shared" ca="1" si="122"/>
        <v>71.8434265847348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IFERROR(__xludf.DUMMYFUNCTION("IMPORTRANGE(""https://docs.google.com/spreadsheets/d/1IYY_tgx_IHuhSq3AJ5eI5OnqOPBNLWSHKh2a30DoXe8/edit?usp=sharing"",""ยะลา!M467"")"),24680)</f>
        <v>24680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IFERROR(__xludf.DUMMYFUNCTION("IMPORTRANGE(""https://docs.google.com/spreadsheets/d/1IYY_tgx_IHuhSq3AJ5eI5OnqOPBNLWSHKh2a30DoXe8/edit?usp=sharing"",""ยะลา!J468"")"),354)</f>
        <v>354</v>
      </c>
      <c r="K573" s="208">
        <f ca="1">IF(I573&gt;0,J573*100/I573,0)</f>
        <v>236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IFERROR(__xludf.DUMMYFUNCTION("IMPORTRANGE(""https://docs.google.com/spreadsheets/d/1IYY_tgx_IHuhSq3AJ5eI5OnqOPBNLWSHKh2a30DoXe8/edit?usp=sharing"",""ยะลา!J471"")"),124)</f>
        <v>124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IFERROR(__xludf.DUMMYFUNCTION("IMPORTRANGE(""https://docs.google.com/spreadsheets/d/1IYY_tgx_IHuhSq3AJ5eI5OnqOPBNLWSHKh2a30DoXe8/edit?usp=sharing"",""ยะลา!J472"")"),230)</f>
        <v>230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IFERROR(__xludf.DUMMYFUNCTION("IMPORTRANGE(""https://docs.google.com/spreadsheets/d/1IYY_tgx_IHuhSq3AJ5eI5OnqOPBNLWSHKh2a30DoXe8/edit?usp=sharing"",""ยะลา!L492"")"),1800)</f>
        <v>1800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IFERROR(__xludf.DUMMYFUNCTION("IMPORTRANGE(""https://docs.google.com/spreadsheets/d/1IYY_tgx_IHuhSq3AJ5eI5OnqOPBNLWSHKh2a30DoXe8/edit?usp=sharing"",""ยะลา!L494"")"),1800)</f>
        <v>1800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IFERROR(__xludf.DUMMYFUNCTION("IMPORTRANGE(""https://docs.google.com/spreadsheets/d/1IYY_tgx_IHuhSq3AJ5eI5OnqOPBNLWSHKh2a30DoXe8/edit?usp=sharing"",""ยะลา!L496"")"),1800)</f>
        <v>1800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IFERROR(__xludf.DUMMYFUNCTION("IMPORTRANGE(""https://docs.google.com/spreadsheets/d/1IYY_tgx_IHuhSq3AJ5eI5OnqOPBNLWSHKh2a30DoXe8/edit?usp=sharing"",""ยะลา!J507"")"),29)</f>
        <v>29</v>
      </c>
      <c r="K612" s="167">
        <f t="shared" ca="1" si="127"/>
        <v>58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IFERROR(__xludf.DUMMYFUNCTION("IMPORTRANGE(""https://docs.google.com/spreadsheets/d/1IYY_tgx_IHuhSq3AJ5eI5OnqOPBNLWSHKh2a30DoXe8/edit?usp=sharing"",""ยะลา!J508"")"),29)</f>
        <v>29</v>
      </c>
      <c r="K613" s="167">
        <f t="shared" ca="1" si="127"/>
        <v>58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IFERROR(__xludf.DUMMYFUNCTION("IMPORTRANGE(""https://docs.google.com/spreadsheets/d/1IYY_tgx_IHuhSq3AJ5eI5OnqOPBNLWSHKh2a30DoXe8/edit?usp=sharing"",""ยะลา!J523"")"),551158.68)</f>
        <v>551158.68000000005</v>
      </c>
      <c r="K628" s="348">
        <f t="shared" ref="K628:K635" ca="1" si="129">IF(I628&gt;0,J628*100/I628,0)</f>
        <v>92.07240279978555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IFERROR(__xludf.DUMMYFUNCTION("IMPORTRANGE(""https://docs.google.com/spreadsheets/d/1IYY_tgx_IHuhSq3AJ5eI5OnqOPBNLWSHKh2a30DoXe8/edit?usp=sharing"",""ยะลา!J524"")"),48)</f>
        <v>48</v>
      </c>
      <c r="K629" s="348">
        <f t="shared" ca="1" si="129"/>
        <v>92.307692307692307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IFERROR(__xludf.DUMMYFUNCTION("IMPORTRANGE(""https://docs.google.com/spreadsheets/d/1IYY_tgx_IHuhSq3AJ5eI5OnqOPBNLWSHKh2a30DoXe8/edit?usp=sharing"",""ยะลา!J525"")"),73339.02)</f>
        <v>73339.02</v>
      </c>
      <c r="K630" s="348">
        <f t="shared" ca="1" si="129"/>
        <v>415.43143930167611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IFERROR(__xludf.DUMMYFUNCTION("IMPORTRANGE(""https://docs.google.com/spreadsheets/d/1IYY_tgx_IHuhSq3AJ5eI5OnqOPBNLWSHKh2a30DoXe8/edit?usp=sharing"",""ยะลา!J526"")"),8)</f>
        <v>8</v>
      </c>
      <c r="K631" s="348">
        <f t="shared" ca="1" si="129"/>
        <v>800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IFERROR(__xludf.DUMMYFUNCTION("IMPORTRANGE(""https://docs.google.com/spreadsheets/d/1IYY_tgx_IHuhSq3AJ5eI5OnqOPBNLWSHKh2a30DoXe8/edit?usp=sharing"",""ยะลา!J527"")"),35057.18)</f>
        <v>35057.18</v>
      </c>
      <c r="K632" s="348">
        <f t="shared" ca="1" si="129"/>
        <v>66.976292955632573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IFERROR(__xludf.DUMMYFUNCTION("IMPORTRANGE(""https://docs.google.com/spreadsheets/d/1IYY_tgx_IHuhSq3AJ5eI5OnqOPBNLWSHKh2a30DoXe8/edit?usp=sharing"",""ยะลา!J528"")"),79)</f>
        <v>79</v>
      </c>
      <c r="K633" s="348">
        <f t="shared" ca="1" si="129"/>
        <v>53.020134228187921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IFERROR(__xludf.DUMMYFUNCTION("IMPORTRANGE(""https://docs.google.com/spreadsheets/d/1IYY_tgx_IHuhSq3AJ5eI5OnqOPBNLWSHKh2a30DoXe8/edit?usp=sharing"",""ยะลา!I530"")"),17)</f>
        <v>17</v>
      </c>
      <c r="J635" s="518">
        <f ca="1">IFERROR(__xludf.DUMMYFUNCTION("IMPORTRANGE(""https://docs.google.com/spreadsheets/d/1IYY_tgx_IHuhSq3AJ5eI5OnqOPBNLWSHKh2a30DoXe8/edit?usp=sharing"",""ยะลา!J530"")"),17)</f>
        <v>17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282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4588814</v>
      </c>
      <c r="M8" s="23">
        <f t="shared" ca="1" si="0"/>
        <v>2993527</v>
      </c>
      <c r="N8" s="23">
        <f t="shared" ca="1" si="0"/>
        <v>3987881</v>
      </c>
      <c r="O8" s="22">
        <f t="shared" ref="O8:O16" ca="1" si="1">IF(L8&gt;0,N8*100/L8,0)</f>
        <v>86.904394032968</v>
      </c>
      <c r="P8" s="22">
        <f t="shared" ref="P8:P16" ca="1" si="2">IF(M8&gt;0,N8*100/M8,0)</f>
        <v>133.21680412436567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4588814</v>
      </c>
      <c r="M10" s="30">
        <f t="shared" ca="1" si="4"/>
        <v>2993527</v>
      </c>
      <c r="N10" s="30">
        <f t="shared" ca="1" si="4"/>
        <v>3987881</v>
      </c>
      <c r="O10" s="29">
        <f t="shared" ca="1" si="1"/>
        <v>86.904394032968</v>
      </c>
      <c r="P10" s="29">
        <f t="shared" ca="1" si="2"/>
        <v>133.21680412436567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3836714</v>
      </c>
      <c r="M12" s="38">
        <f t="shared" ca="1" si="6"/>
        <v>2241427</v>
      </c>
      <c r="N12" s="38">
        <f t="shared" ca="1" si="6"/>
        <v>3235781</v>
      </c>
      <c r="O12" s="38">
        <f t="shared" ca="1" si="1"/>
        <v>84.337300095863284</v>
      </c>
      <c r="P12" s="38">
        <f t="shared" ca="1" si="2"/>
        <v>144.3625422554471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1761682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2075032</v>
      </c>
      <c r="M14" s="38">
        <f t="shared" si="8"/>
        <v>0</v>
      </c>
      <c r="N14" s="38">
        <f t="shared" ca="1" si="8"/>
        <v>994354</v>
      </c>
      <c r="O14" s="41">
        <f t="shared" ca="1" si="1"/>
        <v>47.919935692557992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752100</v>
      </c>
      <c r="M16" s="38">
        <f t="shared" ca="1" si="10"/>
        <v>752100</v>
      </c>
      <c r="N16" s="38">
        <f t="shared" ca="1" si="10"/>
        <v>752100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2993527</v>
      </c>
      <c r="M18" s="23">
        <f t="shared" ca="1" si="11"/>
        <v>2993527</v>
      </c>
      <c r="N18" s="23">
        <f t="shared" ca="1" si="11"/>
        <v>2993527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2993527</v>
      </c>
      <c r="M20" s="30">
        <f t="shared" ca="1" si="15"/>
        <v>2993527</v>
      </c>
      <c r="N20" s="30">
        <f t="shared" ca="1" si="15"/>
        <v>2993527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2241427</v>
      </c>
      <c r="M22" s="42">
        <f t="shared" ca="1" si="18"/>
        <v>2241427</v>
      </c>
      <c r="N22" s="41">
        <f t="shared" ca="1" si="18"/>
        <v>2241427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1761682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479745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752100</v>
      </c>
      <c r="M26" s="50">
        <f t="shared" ca="1" si="22"/>
        <v>752100</v>
      </c>
      <c r="N26" s="50">
        <f t="shared" ca="1" si="22"/>
        <v>752100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1595287</v>
      </c>
      <c r="M28" s="23">
        <f t="shared" si="23"/>
        <v>0</v>
      </c>
      <c r="N28" s="23">
        <f t="shared" ca="1" si="23"/>
        <v>994354</v>
      </c>
      <c r="O28" s="22">
        <f t="shared" ref="O28:O30" ca="1" si="24">IF(L28&gt;0,N28*100/L28,0)</f>
        <v>62.330727950519247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1595287</v>
      </c>
      <c r="M30" s="30">
        <f t="shared" si="27"/>
        <v>0</v>
      </c>
      <c r="N30" s="30">
        <f t="shared" ca="1" si="27"/>
        <v>994354</v>
      </c>
      <c r="O30" s="29">
        <f t="shared" ca="1" si="24"/>
        <v>62.330727950519247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1595287</v>
      </c>
      <c r="M32" s="41">
        <f t="shared" si="30"/>
        <v>0</v>
      </c>
      <c r="N32" s="41">
        <f t="shared" ca="1" si="30"/>
        <v>994354</v>
      </c>
      <c r="O32" s="41">
        <f t="shared" ca="1" si="29"/>
        <v>62.330727950519247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1595287</v>
      </c>
      <c r="M34" s="41">
        <f t="shared" si="32"/>
        <v>0</v>
      </c>
      <c r="N34" s="41">
        <f t="shared" ca="1" si="32"/>
        <v>994354</v>
      </c>
      <c r="O34" s="41">
        <f t="shared" ca="1" si="29"/>
        <v>62.330727950519247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2993527</v>
      </c>
      <c r="M37" s="55">
        <f t="shared" ca="1" si="33"/>
        <v>2993527</v>
      </c>
      <c r="N37" s="55">
        <f t="shared" ca="1" si="33"/>
        <v>2993527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1412700</v>
      </c>
      <c r="M41" s="79">
        <f t="shared" ca="1" si="34"/>
        <v>1412700</v>
      </c>
      <c r="N41" s="79">
        <f t="shared" ca="1" si="34"/>
        <v>1412700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1412700</v>
      </c>
      <c r="M43" s="79">
        <f t="shared" ca="1" si="38"/>
        <v>1412700</v>
      </c>
      <c r="N43" s="79">
        <f t="shared" ca="1" si="38"/>
        <v>1412700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753000</v>
      </c>
      <c r="M45" s="91">
        <f ca="1">IFERROR(__xludf.DUMMYFUNCTION("IMPORTRANGE(""https://docs.google.com/spreadsheets/d/1Yj_ptqi66GCucihVvJfMjLAmec39IyEx_6qawtMGysU/edit?usp=sharing"",""สบก!Q91"")"),753000)</f>
        <v>753000</v>
      </c>
      <c r="N45" s="91">
        <f ca="1">IFERROR(__xludf.DUMMYFUNCTION("IMPORTRANGE(""https://docs.google.com/spreadsheets/d/1Yj_ptqi66GCucihVvJfMjLAmec39IyEx_6qawtMGysU/edit?usp=sharing"",""สบก!R91"")"),753000)</f>
        <v>753000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IFERROR(__xludf.DUMMYFUNCTION("IMPORTRANGE(""https://docs.google.com/spreadsheets/d/1Yj_ptqi66GCucihVvJfMjLAmec39IyEx_6qawtMGysU/edit?usp=sharing"",""สบก!M91"")"),753000)</f>
        <v>753000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IFERROR(__xludf.DUMMYFUNCTION("IMPORTRANGE(""https://docs.google.com/spreadsheets/d/1Yj_ptqi66GCucihVvJfMjLAmec39IyEx_6qawtMGysU/edit?usp=sharing"",""สบก!O91"")"),659700)</f>
        <v>659700</v>
      </c>
      <c r="M49" s="101">
        <f ca="1">L49</f>
        <v>659700</v>
      </c>
      <c r="N49" s="91">
        <f ca="1">IFERROR(__xludf.DUMMYFUNCTION("IMPORTRANGE(""https://docs.google.com/spreadsheets/d/1Yj_ptqi66GCucihVvJfMjLAmec39IyEx_6qawtMGysU/edit?usp=sharing"",""สบก!S91"")"),659700)</f>
        <v>659700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231682</v>
      </c>
      <c r="M53" s="125">
        <f t="shared" ca="1" si="39"/>
        <v>231682</v>
      </c>
      <c r="N53" s="125">
        <f t="shared" ca="1" si="39"/>
        <v>231682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231682</v>
      </c>
      <c r="M55" s="125">
        <f t="shared" ca="1" si="43"/>
        <v>231682</v>
      </c>
      <c r="N55" s="125">
        <f t="shared" ca="1" si="43"/>
        <v>231682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231682</v>
      </c>
      <c r="M57" s="91">
        <f ca="1">IFERROR(__xludf.DUMMYFUNCTION("IMPORTRANGE(""https://docs.google.com/spreadsheets/d/1Yj_ptqi66GCucihVvJfMjLAmec39IyEx_6qawtMGysU/edit?usp=sharing"",""สบก!Z91"")"),231682)</f>
        <v>231682</v>
      </c>
      <c r="N57" s="91">
        <f ca="1">IFERROR(__xludf.DUMMYFUNCTION("IMPORTRANGE(""https://docs.google.com/spreadsheets/d/1Yj_ptqi66GCucihVvJfMjLAmec39IyEx_6qawtMGysU/edit?usp=sharing"",""สบก!AA91"")"),231682)</f>
        <v>231682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IFERROR(__xludf.DUMMYFUNCTION("IMPORTRANGE(""https://docs.google.com/spreadsheets/d/1Yj_ptqi66GCucihVvJfMjLAmec39IyEx_6qawtMGysU/edit?usp=sharing"",""สบก!V91"")"),231682)</f>
        <v>231682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204500</v>
      </c>
      <c r="M94" s="156">
        <f t="shared" ca="1" si="52"/>
        <v>204500</v>
      </c>
      <c r="N94" s="156">
        <f t="shared" ca="1" si="52"/>
        <v>204500</v>
      </c>
      <c r="O94" s="155">
        <f t="shared" ref="O94:O96" ca="1" si="53">IF(L94&gt;0,N94*100/L94,0)</f>
        <v>100</v>
      </c>
      <c r="P94" s="155">
        <f t="shared" ref="P94:P96" ca="1" si="54">IF(M94&gt;0,N94*100/M94,0)</f>
        <v>100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204500</v>
      </c>
      <c r="M96" s="161">
        <f t="shared" ca="1" si="56"/>
        <v>204500</v>
      </c>
      <c r="N96" s="161">
        <f t="shared" ca="1" si="56"/>
        <v>204500</v>
      </c>
      <c r="O96" s="160">
        <f t="shared" ca="1" si="53"/>
        <v>100</v>
      </c>
      <c r="P96" s="160">
        <f t="shared" ca="1" si="54"/>
        <v>100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112100</v>
      </c>
      <c r="M98" s="173">
        <f ca="1">IFERROR(__xludf.DUMMYFUNCTION("IMPORTRANGE(""https://docs.google.com/spreadsheets/d/1Yj_ptqi66GCucihVvJfMjLAmec39IyEx_6qawtMGysU/edit?usp=sharing"",""สบก!AR91"")"),112100)</f>
        <v>112100</v>
      </c>
      <c r="N98" s="174">
        <f ca="1">IFERROR(__xludf.DUMMYFUNCTION("IMPORTRANGE(""https://docs.google.com/spreadsheets/d/1Yj_ptqi66GCucihVvJfMjLAmec39IyEx_6qawtMGysU/edit?usp=sharing"",""สบก!AS91"")"),112100)</f>
        <v>112100</v>
      </c>
      <c r="O98" s="175">
        <f ca="1">IF(L98&gt;0,N98*100/L98,0)</f>
        <v>100</v>
      </c>
      <c r="P98" s="175">
        <f ca="1">IF(M98&gt;0,N98*100/M98,0)</f>
        <v>100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IFERROR(__xludf.DUMMYFUNCTION("IMPORTRANGE(""https://docs.google.com/spreadsheets/d/1Yj_ptqi66GCucihVvJfMjLAmec39IyEx_6qawtMGysU/edit?usp=sharing"",""สบก!AO91"")"),112100)</f>
        <v>112100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60600</v>
      </c>
      <c r="M140" s="156">
        <f t="shared" ca="1" si="64"/>
        <v>60600</v>
      </c>
      <c r="N140" s="156">
        <f t="shared" ca="1" si="64"/>
        <v>60600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60600</v>
      </c>
      <c r="M142" s="161">
        <f t="shared" ca="1" si="68"/>
        <v>60600</v>
      </c>
      <c r="N142" s="161">
        <f t="shared" ca="1" si="68"/>
        <v>60600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60600</v>
      </c>
      <c r="M144" s="173">
        <f ca="1">IFERROR(__xludf.DUMMYFUNCTION("IMPORTRANGE(""https://docs.google.com/spreadsheets/d/1Yj_ptqi66GCucihVvJfMjLAmec39IyEx_6qawtMGysU/edit?usp=sharing"",""สบก!BJ91"")"),60600)</f>
        <v>60600</v>
      </c>
      <c r="N144" s="174">
        <f ca="1">IFERROR(__xludf.DUMMYFUNCTION("IMPORTRANGE(""https://docs.google.com/spreadsheets/d/1Yj_ptqi66GCucihVvJfMjLAmec39IyEx_6qawtMGysU/edit?usp=sharing"",""สบก!BK91"")"),60600)</f>
        <v>60600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IFERROR(__xludf.DUMMYFUNCTION("IMPORTRANGE(""https://docs.google.com/spreadsheets/d/1Yj_ptqi66GCucihVvJfMjLAmec39IyEx_6qawtMGysU/edit?usp=sharing"",""สบก!BG91"")"),60600)</f>
        <v>60600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IFERROR(__xludf.DUMMYFUNCTION("IMPORTRANGE(""https://docs.google.com/spreadsheets/d/1IYY_tgx_IHuhSq3AJ5eI5OnqOPBNLWSHKh2a30DoXe8/edit?usp=sharing"",""ระนอง!J228"")"),89)</f>
        <v>89</v>
      </c>
      <c r="K328" s="323">
        <f ca="1">IF(I328&gt;0,J328*100/I328,0)</f>
        <v>118.66666666666667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1064750</v>
      </c>
      <c r="M329" s="156">
        <f t="shared" ca="1" si="98"/>
        <v>1064750</v>
      </c>
      <c r="N329" s="156">
        <f t="shared" ca="1" si="98"/>
        <v>1064750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1064750</v>
      </c>
      <c r="M331" s="161">
        <f t="shared" ca="1" si="102"/>
        <v>1064750</v>
      </c>
      <c r="N331" s="161">
        <f t="shared" ca="1" si="102"/>
        <v>1064750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1064750</v>
      </c>
      <c r="M333" s="173">
        <f ca="1">IFERROR(__xludf.DUMMYFUNCTION("IMPORTRANGE(""https://docs.google.com/spreadsheets/d/1Yj_ptqi66GCucihVvJfMjLAmec39IyEx_6qawtMGysU/edit?usp=sharing"",""สบก!DL91"")"),1064750)</f>
        <v>1064750</v>
      </c>
      <c r="N333" s="174">
        <f ca="1">IFERROR(__xludf.DUMMYFUNCTION("IMPORTRANGE(""https://docs.google.com/spreadsheets/d/1Yj_ptqi66GCucihVvJfMjLAmec39IyEx_6qawtMGysU/edit?usp=sharing"",""สบก!DM91"")"),1064750)</f>
        <v>1064750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IFERROR(__xludf.DUMMYFUNCTION("IMPORTRANGE(""https://docs.google.com/spreadsheets/d/1Yj_ptqi66GCucihVvJfMjLAmec39IyEx_6qawtMGysU/edit?usp=sharing"",""สบก!DI91"")"),287750)</f>
        <v>287750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IFERROR(__xludf.DUMMYFUNCTION("IMPORTRANGE(""https://docs.google.com/spreadsheets/d/1IYY_tgx_IHuhSq3AJ5eI5OnqOPBNLWSHKh2a30DoXe8/edit?usp=sharing"",""ระนอง!J234"")"),100)</f>
        <v>100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IFERROR(__xludf.DUMMYFUNCTION("IMPORTRANGE(""https://docs.google.com/spreadsheets/d/1IYY_tgx_IHuhSq3AJ5eI5OnqOPBNLWSHKh2a30DoXe8/edit?usp=sharing"",""ระนอง!J235"")"),762.44)</f>
        <v>762.44</v>
      </c>
      <c r="K340" s="348">
        <f t="shared" ca="1" si="103"/>
        <v>141.1925925925926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IFERROR(__xludf.DUMMYFUNCTION("IMPORTRANGE(""https://docs.google.com/spreadsheets/d/1IYY_tgx_IHuhSq3AJ5eI5OnqOPBNLWSHKh2a30DoXe8/edit?usp=sharing"",""ระนอง!J236"")"),118)</f>
        <v>118</v>
      </c>
      <c r="K341" s="348">
        <f t="shared" ca="1" si="103"/>
        <v>157.33333333333334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IFERROR(__xludf.DUMMYFUNCTION("IMPORTRANGE(""https://docs.google.com/spreadsheets/d/1IYY_tgx_IHuhSq3AJ5eI5OnqOPBNLWSHKh2a30DoXe8/edit?usp=sharing"",""ระนอง!J237"")"),1219.01)</f>
        <v>1219.01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IFERROR(__xludf.DUMMYFUNCTION("IMPORTRANGE(""https://docs.google.com/spreadsheets/d/1IYY_tgx_IHuhSq3AJ5eI5OnqOPBNLWSHKh2a30DoXe8/edit?usp=sharing"",""ระนอง!J240"")"),89)</f>
        <v>89</v>
      </c>
      <c r="K345" s="348">
        <f t="shared" ca="1" si="103"/>
        <v>118.66666666666667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IFERROR(__xludf.DUMMYFUNCTION("IMPORTRANGE(""https://docs.google.com/spreadsheets/d/1IYY_tgx_IHuhSq3AJ5eI5OnqOPBNLWSHKh2a30DoXe8/edit?usp=sharing"",""ระนอง!J241"")"),831.579999999999)</f>
        <v>831.57999999999902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IFERROR(__xludf.DUMMYFUNCTION("IMPORTRANGE(""https://docs.google.com/spreadsheets/d/1IYY_tgx_IHuhSq3AJ5eI5OnqOPBNLWSHKh2a30DoXe8/edit?usp=sharing"",""ระนอง!L242"")"),1595287)</f>
        <v>1595287</v>
      </c>
      <c r="M347" s="364"/>
      <c r="N347" s="364">
        <f ca="1">IFERROR(__xludf.DUMMYFUNCTION("IMPORTRANGE(""https://docs.google.com/spreadsheets/d/1IYY_tgx_IHuhSq3AJ5eI5OnqOPBNLWSHKh2a30DoXe8/edit?usp=sharing"",""ระนอง!M242"")"),994354)</f>
        <v>994354</v>
      </c>
      <c r="O347" s="364">
        <f ca="1">+IF(L347&gt;0,N347*100/L347,0)</f>
        <v>62.330727950519247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IFERROR(__xludf.DUMMYFUNCTION("IMPORTRANGE(""https://docs.google.com/spreadsheets/d/1IYY_tgx_IHuhSq3AJ5eI5OnqOPBNLWSHKh2a30DoXe8/edit?usp=sharing"",""ระนอง!L244"")"),95030)</f>
        <v>95030</v>
      </c>
      <c r="M349" s="379"/>
      <c r="N349" s="379">
        <f ca="1">IFERROR(__xludf.DUMMYFUNCTION("IMPORTRANGE(""https://docs.google.com/spreadsheets/d/1IYY_tgx_IHuhSq3AJ5eI5OnqOPBNLWSHKh2a30DoXe8/edit?usp=sharing"",""ระนอง!M244"")"),65120)</f>
        <v>65120</v>
      </c>
      <c r="O349" s="379">
        <f ca="1">+IF(L349&gt;0,N349*100/L349,0)</f>
        <v>68.525728717247191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IFERROR(__xludf.DUMMYFUNCTION("IMPORTRANGE(""https://docs.google.com/spreadsheets/d/1IYY_tgx_IHuhSq3AJ5eI5OnqOPBNLWSHKh2a30DoXe8/edit?usp=sharing"",""ระนอง!L247"")"),95030)</f>
        <v>95030</v>
      </c>
      <c r="M352" s="169"/>
      <c r="N352" s="168">
        <f ca="1">IFERROR(__xludf.DUMMYFUNCTION("IMPORTRANGE(""https://docs.google.com/spreadsheets/d/1IYY_tgx_IHuhSq3AJ5eI5OnqOPBNLWSHKh2a30DoXe8/edit?usp=sharing"",""ระนอง!M247"")"),65120)</f>
        <v>65120</v>
      </c>
      <c r="O352" s="169">
        <f t="shared" ca="1" si="105"/>
        <v>68.525728717247191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IFERROR(__xludf.DUMMYFUNCTION("IMPORTRANGE(""https://docs.google.com/spreadsheets/d/1IYY_tgx_IHuhSq3AJ5eI5OnqOPBNLWSHKh2a30DoXe8/edit?usp=sharing"",""ระนอง!L249"")"),95030)</f>
        <v>95030</v>
      </c>
      <c r="M354" s="175"/>
      <c r="N354" s="172">
        <f ca="1">IFERROR(__xludf.DUMMYFUNCTION("IMPORTRANGE(""https://docs.google.com/spreadsheets/d/1IYY_tgx_IHuhSq3AJ5eI5OnqOPBNLWSHKh2a30DoXe8/edit?usp=sharing"",""ระนอง!M249"")"),65120)</f>
        <v>65120</v>
      </c>
      <c r="O354" s="175">
        <f t="shared" ca="1" si="105"/>
        <v>68.525728717247191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IFERROR(__xludf.DUMMYFUNCTION("IMPORTRANGE(""https://docs.google.com/spreadsheets/d/1IYY_tgx_IHuhSq3AJ5eI5OnqOPBNLWSHKh2a30DoXe8/edit?usp=sharing"",""ระนอง!M253"")"),18420)</f>
        <v>18420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IFERROR(__xludf.DUMMYFUNCTION("IMPORTRANGE(""https://docs.google.com/spreadsheets/d/1IYY_tgx_IHuhSq3AJ5eI5OnqOPBNLWSHKh2a30DoXe8/edit?usp=sharing"",""ระนอง!M275"")"),642482)</f>
        <v>642482</v>
      </c>
      <c r="O380" s="379">
        <f ca="1">+IF(L380&gt;0,N380*100/L380,0)</f>
        <v>62.466651110333295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IFERROR(__xludf.DUMMYFUNCTION("IMPORTRANGE(""https://docs.google.com/spreadsheets/d/1IYY_tgx_IHuhSq3AJ5eI5OnqOPBNLWSHKh2a30DoXe8/edit?usp=sharing"",""ระนอง!M278"")"),642482)</f>
        <v>642482</v>
      </c>
      <c r="O383" s="169">
        <f t="shared" ca="1" si="109"/>
        <v>62.466651110333295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IFERROR(__xludf.DUMMYFUNCTION("IMPORTRANGE(""https://docs.google.com/spreadsheets/d/1IYY_tgx_IHuhSq3AJ5eI5OnqOPBNLWSHKh2a30DoXe8/edit?usp=sharing"",""ระนอง!M280"")"),642482)</f>
        <v>642482</v>
      </c>
      <c r="O385" s="175">
        <f t="shared" ca="1" si="109"/>
        <v>62.466651110333295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IFERROR(__xludf.DUMMYFUNCTION("IMPORTRANGE(""https://docs.google.com/spreadsheets/d/1IYY_tgx_IHuhSq3AJ5eI5OnqOPBNLWSHKh2a30DoXe8/edit?usp=sharing"",""ระนอง!M281"")"),166325)</f>
        <v>166325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IFERROR(__xludf.DUMMYFUNCTION("IMPORTRANGE(""https://docs.google.com/spreadsheets/d/1IYY_tgx_IHuhSq3AJ5eI5OnqOPBNLWSHKh2a30DoXe8/edit?usp=sharing"",""ระนอง!M282"")"),352321)</f>
        <v>352321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IFERROR(__xludf.DUMMYFUNCTION("IMPORTRANGE(""https://docs.google.com/spreadsheets/d/1IYY_tgx_IHuhSq3AJ5eI5OnqOPBNLWSHKh2a30DoXe8/edit?usp=sharing"",""ระนอง!M283"")"),86166)</f>
        <v>86166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IFERROR(__xludf.DUMMYFUNCTION("IMPORTRANGE(""https://docs.google.com/spreadsheets/d/1IYY_tgx_IHuhSq3AJ5eI5OnqOPBNLWSHKh2a30DoXe8/edit?usp=sharing"",""ระนอง!M284"")"),37670)</f>
        <v>37670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IFERROR(__xludf.DUMMYFUNCTION("IMPORTRANGE(""https://docs.google.com/spreadsheets/d/1IYY_tgx_IHuhSq3AJ5eI5OnqOPBNLWSHKh2a30DoXe8/edit?usp=sharing"",""ระนอง!M296"")"),121190)</f>
        <v>121190</v>
      </c>
      <c r="O401" s="379">
        <f ca="1">+IF(L401&gt;0,N401*100/L401,0)</f>
        <v>70.381555258725825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IFERROR(__xludf.DUMMYFUNCTION("IMPORTRANGE(""https://docs.google.com/spreadsheets/d/1IYY_tgx_IHuhSq3AJ5eI5OnqOPBNLWSHKh2a30DoXe8/edit?usp=sharing"",""ระนอง!M299"")"),121190)</f>
        <v>121190</v>
      </c>
      <c r="O404" s="175">
        <f t="shared" ca="1" si="112"/>
        <v>70.381555258725825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IFERROR(__xludf.DUMMYFUNCTION("IMPORTRANGE(""https://docs.google.com/spreadsheets/d/1IYY_tgx_IHuhSq3AJ5eI5OnqOPBNLWSHKh2a30DoXe8/edit?usp=sharing"",""ระนอง!M301"")"),121190)</f>
        <v>121190</v>
      </c>
      <c r="O406" s="175">
        <f t="shared" ca="1" si="112"/>
        <v>70.381555258725825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IFERROR(__xludf.DUMMYFUNCTION("IMPORTRANGE(""https://docs.google.com/spreadsheets/d/1IYY_tgx_IHuhSq3AJ5eI5OnqOPBNLWSHKh2a30DoXe8/edit?usp=sharing"",""ระนอง!M305"")"),25540)</f>
        <v>25540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IFERROR(__xludf.DUMMYFUNCTION("IMPORTRANGE(""https://docs.google.com/spreadsheets/d/1IYY_tgx_IHuhSq3AJ5eI5OnqOPBNLWSHKh2a30DoXe8/edit?usp=sharing"",""ระนอง!M330"")"),43150)</f>
        <v>43150</v>
      </c>
      <c r="O435" s="418">
        <f t="shared" ref="O435:O439" ca="1" si="114">+IF(L435&gt;0,N435*100/L435,0)</f>
        <v>56.776315789473685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IFERROR(__xludf.DUMMYFUNCTION("IMPORTRANGE(""https://docs.google.com/spreadsheets/d/1IYY_tgx_IHuhSq3AJ5eI5OnqOPBNLWSHKh2a30DoXe8/edit?usp=sharing"",""ระนอง!M332"")"),43150)</f>
        <v>43150</v>
      </c>
      <c r="O437" s="175">
        <f t="shared" ca="1" si="114"/>
        <v>56.776315789473685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IFERROR(__xludf.DUMMYFUNCTION("IMPORTRANGE(""https://docs.google.com/spreadsheets/d/1IYY_tgx_IHuhSq3AJ5eI5OnqOPBNLWSHKh2a30DoXe8/edit?usp=sharing"",""ระนอง!M334"")"),43150)</f>
        <v>43150</v>
      </c>
      <c r="O439" s="175">
        <f t="shared" ca="1" si="114"/>
        <v>56.776315789473685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IFERROR(__xludf.DUMMYFUNCTION("IMPORTRANGE(""https://docs.google.com/spreadsheets/d/1IYY_tgx_IHuhSq3AJ5eI5OnqOPBNLWSHKh2a30DoXe8/edit?usp=sharing"",""ระนอง!M338"")"),17950)</f>
        <v>17950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IFERROR(__xludf.DUMMYFUNCTION("IMPORTRANGE(""https://docs.google.com/spreadsheets/d/1IYY_tgx_IHuhSq3AJ5eI5OnqOPBNLWSHKh2a30DoXe8/edit?usp=sharing"",""ระนอง!J392"")"),563)</f>
        <v>563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IFERROR(__xludf.DUMMYFUNCTION("IMPORTRANGE(""https://docs.google.com/spreadsheets/d/1IYY_tgx_IHuhSq3AJ5eI5OnqOPBNLWSHKh2a30DoXe8/edit?usp=sharing"",""ระนอง!J393"")"),563)</f>
        <v>563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IFERROR(__xludf.DUMMYFUNCTION("IMPORTRANGE(""https://docs.google.com/spreadsheets/d/1IYY_tgx_IHuhSq3AJ5eI5OnqOPBNLWSHKh2a30DoXe8/edit?usp=sharing"",""ระนอง!J394"")"),72)</f>
        <v>72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IFERROR(__xludf.DUMMYFUNCTION("IMPORTRANGE(""https://docs.google.com/spreadsheets/d/1IYY_tgx_IHuhSq3AJ5eI5OnqOPBNLWSHKh2a30DoXe8/edit?usp=sharing"",""ระนอง!J395"")"),535)</f>
        <v>535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IFERROR(__xludf.DUMMYFUNCTION("IMPORTRANGE(""https://docs.google.com/spreadsheets/d/1IYY_tgx_IHuhSq3AJ5eI5OnqOPBNLWSHKh2a30DoXe8/edit?usp=sharing"",""ระนอง!J396"")"),69)</f>
        <v>69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IFERROR(__xludf.DUMMYFUNCTION("IMPORTRANGE(""https://docs.google.com/spreadsheets/d/1IYY_tgx_IHuhSq3AJ5eI5OnqOPBNLWSHKh2a30DoXe8/edit?usp=sharing"",""ระนอง!J397"")"),376)</f>
        <v>376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IFERROR(__xludf.DUMMYFUNCTION("IMPORTRANGE(""https://docs.google.com/spreadsheets/d/1IYY_tgx_IHuhSq3AJ5eI5OnqOPBNLWSHKh2a30DoXe8/edit?usp=sharing"",""ระนอง!J398"")"),46)</f>
        <v>46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IFERROR(__xludf.DUMMYFUNCTION("IMPORTRANGE(""https://docs.google.com/spreadsheets/d/1IYY_tgx_IHuhSq3AJ5eI5OnqOPBNLWSHKh2a30DoXe8/edit?usp=sharing"",""ระนอง!J399"")"),159)</f>
        <v>159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IFERROR(__xludf.DUMMYFUNCTION("IMPORTRANGE(""https://docs.google.com/spreadsheets/d/1IYY_tgx_IHuhSq3AJ5eI5OnqOPBNLWSHKh2a30DoXe8/edit?usp=sharing"",""ระนอง!J403"")"),28)</f>
        <v>28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IFERROR(__xludf.DUMMYFUNCTION("IMPORTRANGE(""https://docs.google.com/spreadsheets/d/1IYY_tgx_IHuhSq3AJ5eI5OnqOPBNLWSHKh2a30DoXe8/edit?usp=sharing"",""ระนอง!J406"")"),1)</f>
        <v>1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IFERROR(__xludf.DUMMYFUNCTION("IMPORTRANGE(""https://docs.google.com/spreadsheets/d/1IYY_tgx_IHuhSq3AJ5eI5OnqOPBNLWSHKh2a30DoXe8/edit?usp=sharing"",""ระนอง!J407"")"),16)</f>
        <v>16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IFERROR(__xludf.DUMMYFUNCTION("IMPORTRANGE(""https://docs.google.com/spreadsheets/d/1IYY_tgx_IHuhSq3AJ5eI5OnqOPBNLWSHKh2a30DoXe8/edit?usp=sharing"",""ระนอง!J408"")"),2)</f>
        <v>2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IFERROR(__xludf.DUMMYFUNCTION("IMPORTRANGE(""https://docs.google.com/spreadsheets/d/1IYY_tgx_IHuhSq3AJ5eI5OnqOPBNLWSHKh2a30DoXe8/edit?usp=sharing"",""ระนอง!M430"")"),32640)</f>
        <v>32640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IFERROR(__xludf.DUMMYFUNCTION("IMPORTRANGE(""https://docs.google.com/spreadsheets/d/1IYY_tgx_IHuhSq3AJ5eI5OnqOPBNLWSHKh2a30DoXe8/edit?usp=sharing"",""ระนอง!M432"")"),32640)</f>
        <v>32640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IFERROR(__xludf.DUMMYFUNCTION("IMPORTRANGE(""https://docs.google.com/spreadsheets/d/1IYY_tgx_IHuhSq3AJ5eI5OnqOPBNLWSHKh2a30DoXe8/edit?usp=sharing"",""ระนอง!M433"")"),28980)</f>
        <v>28980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IFERROR(__xludf.DUMMYFUNCTION("IMPORTRANGE(""https://docs.google.com/spreadsheets/d/1IYY_tgx_IHuhSq3AJ5eI5OnqOPBNLWSHKh2a30DoXe8/edit?usp=sharing"",""ระนอง!M436"")"),3660)</f>
        <v>3660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IFERROR(__xludf.DUMMYFUNCTION("IMPORTRANGE(""https://docs.google.com/spreadsheets/d/1IYY_tgx_IHuhSq3AJ5eI5OnqOPBNLWSHKh2a30DoXe8/edit?usp=sharing"",""ระนอง!J459"")"),777)</f>
        <v>777</v>
      </c>
      <c r="K564" s="378">
        <f ca="1">IF(I564&gt;0,J564*100/I564,0)</f>
        <v>194.25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IFERROR(__xludf.DUMMYFUNCTION("IMPORTRANGE(""https://docs.google.com/spreadsheets/d/1IYY_tgx_IHuhSq3AJ5eI5OnqOPBNLWSHKh2a30DoXe8/edit?usp=sharing"",""ระนอง!J468"")"),777)</f>
        <v>777</v>
      </c>
      <c r="K573" s="208">
        <f ca="1">IF(I573&gt;0,J573*100/I573,0)</f>
        <v>194.25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IFERROR(__xludf.DUMMYFUNCTION("IMPORTRANGE(""https://docs.google.com/spreadsheets/d/1IYY_tgx_IHuhSq3AJ5eI5OnqOPBNLWSHKh2a30DoXe8/edit?usp=sharing"",""ระนอง!J472"")"),658)</f>
        <v>658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IFERROR(__xludf.DUMMYFUNCTION("IMPORTRANGE(""https://docs.google.com/spreadsheets/d/1IYY_tgx_IHuhSq3AJ5eI5OnqOPBNLWSHKh2a30DoXe8/edit?usp=sharing"",""ระนอง!L492"")"),5000)</f>
        <v>5000</v>
      </c>
      <c r="M597" s="418"/>
      <c r="N597" s="418">
        <f ca="1">IFERROR(__xludf.DUMMYFUNCTION("IMPORTRANGE(""https://docs.google.com/spreadsheets/d/1IYY_tgx_IHuhSq3AJ5eI5OnqOPBNLWSHKh2a30DoXe8/edit?usp=sharing"",""ระนอง!M492"")"),5000)</f>
        <v>5000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IFERROR(__xludf.DUMMYFUNCTION("IMPORTRANGE(""https://docs.google.com/spreadsheets/d/1IYY_tgx_IHuhSq3AJ5eI5OnqOPBNLWSHKh2a30DoXe8/edit?usp=sharing"",""ระนอง!L494"")"),5000)</f>
        <v>5000</v>
      </c>
      <c r="M599" s="169"/>
      <c r="N599" s="175">
        <f ca="1">IFERROR(__xludf.DUMMYFUNCTION("IMPORTRANGE(""https://docs.google.com/spreadsheets/d/1IYY_tgx_IHuhSq3AJ5eI5OnqOPBNLWSHKh2a30DoXe8/edit?usp=sharing"",""ระนอง!M494"")"),5000)</f>
        <v>5000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IFERROR(__xludf.DUMMYFUNCTION("IMPORTRANGE(""https://docs.google.com/spreadsheets/d/1IYY_tgx_IHuhSq3AJ5eI5OnqOPBNLWSHKh2a30DoXe8/edit?usp=sharing"",""ระนอง!L496"")"),5000)</f>
        <v>5000</v>
      </c>
      <c r="M601" s="175"/>
      <c r="N601" s="175">
        <f ca="1">IFERROR(__xludf.DUMMYFUNCTION("IMPORTRANGE(""https://docs.google.com/spreadsheets/d/1IYY_tgx_IHuhSq3AJ5eI5OnqOPBNLWSHKh2a30DoXe8/edit?usp=sharing"",""ระนอง!M496"")"),5000)</f>
        <v>5000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IFERROR(__xludf.DUMMYFUNCTION("IMPORTRANGE(""https://docs.google.com/spreadsheets/d/1IYY_tgx_IHuhSq3AJ5eI5OnqOPBNLWSHKh2a30DoXe8/edit?usp=sharing"",""ระนอง!M500"")"),5000)</f>
        <v>5000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IFERROR(__xludf.DUMMYFUNCTION("IMPORTRANGE(""https://docs.google.com/spreadsheets/d/1IYY_tgx_IHuhSq3AJ5eI5OnqOPBNLWSHKh2a30DoXe8/edit?usp=sharing"",""ระนอง!J503"")"),0)</f>
        <v>0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IFERROR(__xludf.DUMMYFUNCTION("IMPORTRANGE(""https://docs.google.com/spreadsheets/d/1IYY_tgx_IHuhSq3AJ5eI5OnqOPBNLWSHKh2a30DoXe8/edit?usp=sharing"",""ระนอง!J523"")"),1138220.4)</f>
        <v>1138220.3999999999</v>
      </c>
      <c r="K628" s="348">
        <f t="shared" ref="K628:K635" ca="1" si="129">IF(I628&gt;0,J628*100/I628,0)</f>
        <v>94.085944688821684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IFERROR(__xludf.DUMMYFUNCTION("IMPORTRANGE(""https://docs.google.com/spreadsheets/d/1IYY_tgx_IHuhSq3AJ5eI5OnqOPBNLWSHKh2a30DoXe8/edit?usp=sharing"",""ระนอง!J524"")"),115)</f>
        <v>115</v>
      </c>
      <c r="K629" s="348">
        <f t="shared" ca="1" si="129"/>
        <v>95.04132231404958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IFERROR(__xludf.DUMMYFUNCTION("IMPORTRANGE(""https://docs.google.com/spreadsheets/d/1IYY_tgx_IHuhSq3AJ5eI5OnqOPBNLWSHKh2a30DoXe8/edit?usp=sharing"",""ระนอง!J525"")"),509068.74)</f>
        <v>509068.74</v>
      </c>
      <c r="K630" s="348">
        <f t="shared" ca="1" si="129"/>
        <v>23.085987141172648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IFERROR(__xludf.DUMMYFUNCTION("IMPORTRANGE(""https://docs.google.com/spreadsheets/d/1IYY_tgx_IHuhSq3AJ5eI5OnqOPBNLWSHKh2a30DoXe8/edit?usp=sharing"",""ระนอง!J526"")"),68)</f>
        <v>68</v>
      </c>
      <c r="K631" s="348">
        <f t="shared" ca="1" si="129"/>
        <v>50.746268656716417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284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6289160</v>
      </c>
      <c r="M8" s="23">
        <f t="shared" ca="1" si="0"/>
        <v>4589296</v>
      </c>
      <c r="N8" s="23">
        <f t="shared" ca="1" si="0"/>
        <v>6143128.2000000002</v>
      </c>
      <c r="O8" s="22">
        <f t="shared" ref="O8:O16" ca="1" si="1">IF(L8&gt;0,N8*100/L8,0)</f>
        <v>97.678039674614737</v>
      </c>
      <c r="P8" s="22">
        <f t="shared" ref="P8:P16" ca="1" si="2">IF(M8&gt;0,N8*100/M8,0)</f>
        <v>133.85774637329996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6289160</v>
      </c>
      <c r="M10" s="30">
        <f t="shared" ca="1" si="4"/>
        <v>4589296</v>
      </c>
      <c r="N10" s="30">
        <f t="shared" ca="1" si="4"/>
        <v>6143128.2000000002</v>
      </c>
      <c r="O10" s="29">
        <f t="shared" ca="1" si="1"/>
        <v>97.678039674614737</v>
      </c>
      <c r="P10" s="29">
        <f t="shared" ca="1" si="2"/>
        <v>133.85774637329996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5228160</v>
      </c>
      <c r="M12" s="38">
        <f t="shared" ca="1" si="6"/>
        <v>3528296</v>
      </c>
      <c r="N12" s="38">
        <f t="shared" ca="1" si="6"/>
        <v>5082128.2</v>
      </c>
      <c r="O12" s="38">
        <f t="shared" ca="1" si="1"/>
        <v>97.206822285469457</v>
      </c>
      <c r="P12" s="38">
        <f t="shared" ca="1" si="2"/>
        <v>144.03916791561707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2371629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2856531</v>
      </c>
      <c r="M14" s="38">
        <f t="shared" si="8"/>
        <v>0</v>
      </c>
      <c r="N14" s="38">
        <f t="shared" ca="1" si="8"/>
        <v>1553832.2</v>
      </c>
      <c r="O14" s="41">
        <f t="shared" ca="1" si="1"/>
        <v>54.395775855399435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1061000</v>
      </c>
      <c r="M16" s="38">
        <f t="shared" ca="1" si="10"/>
        <v>1061000</v>
      </c>
      <c r="N16" s="38">
        <f t="shared" ca="1" si="10"/>
        <v>1061000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4589296</v>
      </c>
      <c r="M18" s="23">
        <f t="shared" ca="1" si="11"/>
        <v>4589296</v>
      </c>
      <c r="N18" s="23">
        <f t="shared" ca="1" si="11"/>
        <v>4589296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4589296</v>
      </c>
      <c r="M20" s="30">
        <f t="shared" ca="1" si="15"/>
        <v>4589296</v>
      </c>
      <c r="N20" s="30">
        <f t="shared" ca="1" si="15"/>
        <v>4589296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3528296</v>
      </c>
      <c r="M22" s="42">
        <f t="shared" ca="1" si="18"/>
        <v>3528296</v>
      </c>
      <c r="N22" s="41">
        <f t="shared" ca="1" si="18"/>
        <v>3528296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2371629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1156667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1061000</v>
      </c>
      <c r="M26" s="50">
        <f t="shared" ca="1" si="22"/>
        <v>1061000</v>
      </c>
      <c r="N26" s="50">
        <f t="shared" ca="1" si="22"/>
        <v>1061000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1699864</v>
      </c>
      <c r="M28" s="23">
        <f t="shared" si="23"/>
        <v>0</v>
      </c>
      <c r="N28" s="23">
        <f t="shared" ca="1" si="23"/>
        <v>1553832.2</v>
      </c>
      <c r="O28" s="22">
        <f t="shared" ref="O28:O30" ca="1" si="24">IF(L28&gt;0,N28*100/L28,0)</f>
        <v>91.409206854195389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1699864</v>
      </c>
      <c r="M30" s="30">
        <f t="shared" si="27"/>
        <v>0</v>
      </c>
      <c r="N30" s="30">
        <f t="shared" ca="1" si="27"/>
        <v>1553832.2</v>
      </c>
      <c r="O30" s="29">
        <f t="shared" ca="1" si="24"/>
        <v>91.409206854195389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1699864</v>
      </c>
      <c r="M32" s="41">
        <f t="shared" si="30"/>
        <v>0</v>
      </c>
      <c r="N32" s="41">
        <f t="shared" ca="1" si="30"/>
        <v>1553832.2</v>
      </c>
      <c r="O32" s="41">
        <f t="shared" ca="1" si="29"/>
        <v>91.409206854195389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1699864</v>
      </c>
      <c r="M34" s="41">
        <f t="shared" si="32"/>
        <v>0</v>
      </c>
      <c r="N34" s="41">
        <f t="shared" ca="1" si="32"/>
        <v>1553832.2</v>
      </c>
      <c r="O34" s="41">
        <f t="shared" ca="1" si="29"/>
        <v>91.409206854195389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4589296</v>
      </c>
      <c r="M37" s="55">
        <f t="shared" ca="1" si="33"/>
        <v>4589296</v>
      </c>
      <c r="N37" s="55">
        <f t="shared" ca="1" si="33"/>
        <v>4589296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781200</v>
      </c>
      <c r="M41" s="79">
        <f t="shared" ca="1" si="34"/>
        <v>781200</v>
      </c>
      <c r="N41" s="79">
        <f t="shared" ca="1" si="34"/>
        <v>781200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781200</v>
      </c>
      <c r="M43" s="79">
        <f t="shared" ca="1" si="38"/>
        <v>781200</v>
      </c>
      <c r="N43" s="79">
        <f t="shared" ca="1" si="38"/>
        <v>781200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781200</v>
      </c>
      <c r="M45" s="91">
        <f ca="1">IFERROR(__xludf.DUMMYFUNCTION("IMPORTRANGE(""https://docs.google.com/spreadsheets/d/1Yj_ptqi66GCucihVvJfMjLAmec39IyEx_6qawtMGysU/edit?usp=sharing"",""สบก!Q92"")"),781200)</f>
        <v>781200</v>
      </c>
      <c r="N45" s="91">
        <f ca="1">IFERROR(__xludf.DUMMYFUNCTION("IMPORTRANGE(""https://docs.google.com/spreadsheets/d/1Yj_ptqi66GCucihVvJfMjLAmec39IyEx_6qawtMGysU/edit?usp=sharing"",""สบก!R92"")"),781200)</f>
        <v>781200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IFERROR(__xludf.DUMMYFUNCTION("IMPORTRANGE(""https://docs.google.com/spreadsheets/d/1Yj_ptqi66GCucihVvJfMjLAmec39IyEx_6qawtMGysU/edit?usp=sharing"",""สบก!M92"")"),781200)</f>
        <v>781200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685429</v>
      </c>
      <c r="M53" s="125">
        <f t="shared" ca="1" si="39"/>
        <v>685429</v>
      </c>
      <c r="N53" s="125">
        <f t="shared" ca="1" si="39"/>
        <v>685429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685429</v>
      </c>
      <c r="M55" s="125">
        <f t="shared" ca="1" si="43"/>
        <v>685429</v>
      </c>
      <c r="N55" s="125">
        <f t="shared" ca="1" si="43"/>
        <v>685429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685429</v>
      </c>
      <c r="M57" s="91">
        <f ca="1">IFERROR(__xludf.DUMMYFUNCTION("IMPORTRANGE(""https://docs.google.com/spreadsheets/d/1Yj_ptqi66GCucihVvJfMjLAmec39IyEx_6qawtMGysU/edit?usp=sharing"",""สบก!Z92"")"),685429)</f>
        <v>685429</v>
      </c>
      <c r="N57" s="91">
        <f ca="1">IFERROR(__xludf.DUMMYFUNCTION("IMPORTRANGE(""https://docs.google.com/spreadsheets/d/1Yj_ptqi66GCucihVvJfMjLAmec39IyEx_6qawtMGysU/edit?usp=sharing"",""สบก!AA92"")"),685429)</f>
        <v>685429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IFERROR(__xludf.DUMMYFUNCTION("IMPORTRANGE(""https://docs.google.com/spreadsheets/d/1Yj_ptqi66GCucihVvJfMjLAmec39IyEx_6qawtMGysU/edit?usp=sharing"",""สบก!V92"")"),685429)</f>
        <v>685429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105612</v>
      </c>
      <c r="M118" s="156">
        <f t="shared" ca="1" si="58"/>
        <v>105612</v>
      </c>
      <c r="N118" s="156">
        <f t="shared" ca="1" si="58"/>
        <v>105612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105612</v>
      </c>
      <c r="M120" s="161">
        <f t="shared" ca="1" si="62"/>
        <v>105612</v>
      </c>
      <c r="N120" s="161">
        <f t="shared" ca="1" si="62"/>
        <v>105612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105612</v>
      </c>
      <c r="M122" s="173">
        <f ca="1">IFERROR(__xludf.DUMMYFUNCTION("IMPORTRANGE(""https://docs.google.com/spreadsheets/d/1Yj_ptqi66GCucihVvJfMjLAmec39IyEx_6qawtMGysU/edit?usp=sharing"",""สบก!BA92"")"),105612)</f>
        <v>105612</v>
      </c>
      <c r="N122" s="174">
        <f ca="1">IFERROR(__xludf.DUMMYFUNCTION("IMPORTRANGE(""https://docs.google.com/spreadsheets/d/1Yj_ptqi66GCucihVvJfMjLAmec39IyEx_6qawtMGysU/edit?usp=sharing"",""สบก!BB92"")"),105612)</f>
        <v>105612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IFERROR(__xludf.DUMMYFUNCTION("IMPORTRANGE(""https://docs.google.com/spreadsheets/d/1Yj_ptqi66GCucihVvJfMjLAmec39IyEx_6qawtMGysU/edit?usp=sharing"",""สบก!AX92"")"),105612)</f>
        <v>105612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204900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204900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IFERROR(__xludf.DUMMYFUNCTION("IMPORTRANGE(""https://docs.google.com/spreadsheets/d/1Yj_ptqi66GCucihVvJfMjLAmec39IyEx_6qawtMGysU/edit?usp=sharing"",""สบก!BK92"")"),204900)</f>
        <v>204900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IFERROR(__xludf.DUMMYFUNCTION("IMPORTRANGE(""https://docs.google.com/spreadsheets/d/1IYY_tgx_IHuhSq3AJ5eI5OnqOPBNLWSHKh2a30DoXe8/edit?usp=sharing"",""สงขลา!J84"")"),95)</f>
        <v>95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IFERROR(__xludf.DUMMYFUNCTION("IMPORTRANGE(""https://docs.google.com/spreadsheets/d/1IYY_tgx_IHuhSq3AJ5eI5OnqOPBNLWSHKh2a30DoXe8/edit?usp=sharing"",""สงขลา!J85"")"),95)</f>
        <v>95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IFERROR(__xludf.DUMMYFUNCTION("IMPORTRANGE(""https://docs.google.com/spreadsheets/d/1IYY_tgx_IHuhSq3AJ5eI5OnqOPBNLWSHKh2a30DoXe8/edit?usp=sharing"",""สงขลา!J113"")"),1)</f>
        <v>1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IFERROR(__xludf.DUMMYFUNCTION("IMPORTRANGE(""https://docs.google.com/spreadsheets/d/1IYY_tgx_IHuhSq3AJ5eI5OnqOPBNLWSHKh2a30DoXe8/edit?usp=sharing"",""สงขลา!J114"")"),15000)</f>
        <v>15000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IFERROR(__xludf.DUMMYFUNCTION("IMPORTRANGE(""https://docs.google.com/spreadsheets/d/1IYY_tgx_IHuhSq3AJ5eI5OnqOPBNLWSHKh2a30DoXe8/edit?usp=sharing"",""สงขลา!J124"")"),15000)</f>
        <v>15000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IFERROR(__xludf.DUMMYFUNCTION("IMPORTRANGE(""https://docs.google.com/spreadsheets/d/1IYY_tgx_IHuhSq3AJ5eI5OnqOPBNLWSHKh2a30DoXe8/edit?usp=sharing"",""สงขลา!J125"")"),15000)</f>
        <v>15000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61125</v>
      </c>
      <c r="M220" s="156">
        <f t="shared" ca="1" si="72"/>
        <v>61125</v>
      </c>
      <c r="N220" s="156">
        <f t="shared" ca="1" si="72"/>
        <v>61125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61125</v>
      </c>
      <c r="M222" s="161">
        <f t="shared" ca="1" si="76"/>
        <v>61125</v>
      </c>
      <c r="N222" s="161">
        <f t="shared" ca="1" si="76"/>
        <v>61125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61125</v>
      </c>
      <c r="M224" s="173">
        <f ca="1">IFERROR(__xludf.DUMMYFUNCTION("IMPORTRANGE(""https://docs.google.com/spreadsheets/d/1Yj_ptqi66GCucihVvJfMjLAmec39IyEx_6qawtMGysU/edit?usp=sharing"",""สบก!BS92"")"),61125)</f>
        <v>61125</v>
      </c>
      <c r="N224" s="174">
        <f ca="1">IFERROR(__xludf.DUMMYFUNCTION("IMPORTRANGE(""https://docs.google.com/spreadsheets/d/1Yj_ptqi66GCucihVvJfMjLAmec39IyEx_6qawtMGysU/edit?usp=sharing"",""สบก!BT92"")"),61125)</f>
        <v>61125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IFERROR(__xludf.DUMMYFUNCTION("IMPORTRANGE(""https://docs.google.com/spreadsheets/d/1Yj_ptqi66GCucihVvJfMjLAmec39IyEx_6qawtMGysU/edit?usp=sharing"",""สบก!BP92"")"),61125)</f>
        <v>61125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187200</v>
      </c>
      <c r="O271" s="155">
        <f t="shared" ref="O271:O273" ca="1" si="84">IF(L271&gt;0,N271*100/L271,0)</f>
        <v>100</v>
      </c>
      <c r="P271" s="155">
        <f t="shared" ref="P271:P273" ca="1" si="85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187200</v>
      </c>
      <c r="O273" s="160">
        <f t="shared" ca="1" si="84"/>
        <v>100</v>
      </c>
      <c r="P273" s="160">
        <f t="shared" ca="1" si="85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IFERROR(__xludf.DUMMYFUNCTION("IMPORTRANGE(""https://docs.google.com/spreadsheets/d/1Yj_ptqi66GCucihVvJfMjLAmec39IyEx_6qawtMGysU/edit?usp=sharing"",""สบก!CL92"")"),187200)</f>
        <v>187200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81820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81820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IFERROR(__xludf.DUMMYFUNCTION("IMPORTRANGE(""https://docs.google.com/spreadsheets/d/1Yj_ptqi66GCucihVvJfMjLAmec39IyEx_6qawtMGysU/edit?usp=sharing"",""สบก!CU92"")"),81820)</f>
        <v>81820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1261600</v>
      </c>
      <c r="M310" s="156">
        <f t="shared" ca="1" si="93"/>
        <v>1261600</v>
      </c>
      <c r="N310" s="156">
        <f t="shared" ca="1" si="93"/>
        <v>1261600</v>
      </c>
      <c r="O310" s="155">
        <f t="shared" ref="O310:O312" ca="1" si="94">IF(L310&gt;0,N310*100/L310,0)</f>
        <v>100</v>
      </c>
      <c r="P310" s="155">
        <f t="shared" ref="P310:P312" ca="1" si="95">IF(M310&gt;0,N310*100/M310,0)</f>
        <v>100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1261600</v>
      </c>
      <c r="M312" s="161">
        <f t="shared" ca="1" si="97"/>
        <v>1261600</v>
      </c>
      <c r="N312" s="161">
        <f t="shared" ca="1" si="97"/>
        <v>1261600</v>
      </c>
      <c r="O312" s="160">
        <f t="shared" ca="1" si="94"/>
        <v>100</v>
      </c>
      <c r="P312" s="160">
        <f t="shared" ca="1" si="95"/>
        <v>100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IFERROR(__xludf.DUMMYFUNCTION("IMPORTRANGE(""https://docs.google.com/spreadsheets/d/1Yj_ptqi66GCucihVvJfMjLAmec39IyEx_6qawtMGysU/edit?usp=sharing"",""สบก!DD92"")"),217600)</f>
        <v>217600</v>
      </c>
      <c r="O314" s="175">
        <f ca="1">IF(L314&gt;0,N314*100/L314,0)</f>
        <v>100</v>
      </c>
      <c r="P314" s="175">
        <f ca="1">IF(M314&gt;0,N314*100/M314,0)</f>
        <v>100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IFERROR(__xludf.DUMMYFUNCTION("IMPORTRANGE(""https://docs.google.com/spreadsheets/d/1Yj_ptqi66GCucihVvJfMjLAmec39IyEx_6qawtMGysU/edit?usp=sharing"",""สบก!DA92"")"),1044000)</f>
        <v>1044000</v>
      </c>
      <c r="M318" s="101">
        <f ca="1">L318</f>
        <v>1044000</v>
      </c>
      <c r="N318" s="91">
        <f ca="1">IFERROR(__xludf.DUMMYFUNCTION("IMPORTRANGE(""https://docs.google.com/spreadsheets/d/1Yj_ptqi66GCucihVvJfMjLAmec39IyEx_6qawtMGysU/edit?usp=sharing"",""สบก!DE92"")"),1044000)</f>
        <v>1044000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IFERROR(__xludf.DUMMYFUNCTION("IMPORTRANGE(""https://docs.google.com/spreadsheets/d/1IYY_tgx_IHuhSq3AJ5eI5OnqOPBNLWSHKh2a30DoXe8/edit?usp=sharing"",""สงขลา!J228"")"),435)</f>
        <v>435</v>
      </c>
      <c r="K328" s="323">
        <f ca="1">IF(I328&gt;0,J328*100/I328,0)</f>
        <v>207.14285714285714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1220410</v>
      </c>
      <c r="M329" s="156">
        <f t="shared" ca="1" si="98"/>
        <v>1220410</v>
      </c>
      <c r="N329" s="156">
        <f t="shared" ca="1" si="98"/>
        <v>1220410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1220410</v>
      </c>
      <c r="M331" s="161">
        <f t="shared" ca="1" si="102"/>
        <v>1220410</v>
      </c>
      <c r="N331" s="161">
        <f t="shared" ca="1" si="102"/>
        <v>1220410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1203410</v>
      </c>
      <c r="M333" s="173">
        <f ca="1">IFERROR(__xludf.DUMMYFUNCTION("IMPORTRANGE(""https://docs.google.com/spreadsheets/d/1Yj_ptqi66GCucihVvJfMjLAmec39IyEx_6qawtMGysU/edit?usp=sharing"",""สบก!DL92"")"),1203410)</f>
        <v>1203410</v>
      </c>
      <c r="N333" s="174">
        <f ca="1">IFERROR(__xludf.DUMMYFUNCTION("IMPORTRANGE(""https://docs.google.com/spreadsheets/d/1Yj_ptqi66GCucihVvJfMjLAmec39IyEx_6qawtMGysU/edit?usp=sharing"",""สบก!DM92"")"),1203410)</f>
        <v>1203410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IFERROR(__xludf.DUMMYFUNCTION("IMPORTRANGE(""https://docs.google.com/spreadsheets/d/1Yj_ptqi66GCucihVvJfMjLAmec39IyEx_6qawtMGysU/edit?usp=sharing"",""สบก!DI92"")"),430410)</f>
        <v>430410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IFERROR(__xludf.DUMMYFUNCTION("IMPORTRANGE(""https://docs.google.com/spreadsheets/d/1IYY_tgx_IHuhSq3AJ5eI5OnqOPBNLWSHKh2a30DoXe8/edit?usp=sharing"",""สงขลา!J234"")"),208)</f>
        <v>208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IFERROR(__xludf.DUMMYFUNCTION("IMPORTRANGE(""https://docs.google.com/spreadsheets/d/1IYY_tgx_IHuhSq3AJ5eI5OnqOPBNLWSHKh2a30DoXe8/edit?usp=sharing"",""สงขลา!J235"")"),1747.22)</f>
        <v>1747.22</v>
      </c>
      <c r="K340" s="348">
        <f t="shared" ca="1" si="103"/>
        <v>101.58255813953488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IFERROR(__xludf.DUMMYFUNCTION("IMPORTRANGE(""https://docs.google.com/spreadsheets/d/1IYY_tgx_IHuhSq3AJ5eI5OnqOPBNLWSHKh2a30DoXe8/edit?usp=sharing"",""สงขลา!J236"")"),427)</f>
        <v>427</v>
      </c>
      <c r="K341" s="348">
        <f t="shared" ca="1" si="103"/>
        <v>203.33333333333334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IFERROR(__xludf.DUMMYFUNCTION("IMPORTRANGE(""https://docs.google.com/spreadsheets/d/1IYY_tgx_IHuhSq3AJ5eI5OnqOPBNLWSHKh2a30DoXe8/edit?usp=sharing"",""สงขลา!J237"")"),4555.02)</f>
        <v>4555.0200000000004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IFERROR(__xludf.DUMMYFUNCTION("IMPORTRANGE(""https://docs.google.com/spreadsheets/d/1IYY_tgx_IHuhSq3AJ5eI5OnqOPBNLWSHKh2a30DoXe8/edit?usp=sharing"",""สงขลา!J240"")"),435)</f>
        <v>435</v>
      </c>
      <c r="K345" s="348">
        <f t="shared" ca="1" si="103"/>
        <v>207.14285714285714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IFERROR(__xludf.DUMMYFUNCTION("IMPORTRANGE(""https://docs.google.com/spreadsheets/d/1IYY_tgx_IHuhSq3AJ5eI5OnqOPBNLWSHKh2a30DoXe8/edit?usp=sharing"",""สงขลา!J241"")"),4655.58)</f>
        <v>4655.58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IFERROR(__xludf.DUMMYFUNCTION("IMPORTRANGE(""https://docs.google.com/spreadsheets/d/1IYY_tgx_IHuhSq3AJ5eI5OnqOPBNLWSHKh2a30DoXe8/edit?usp=sharing"",""สงขลา!L242"")"),1699864)</f>
        <v>1699864</v>
      </c>
      <c r="M347" s="364"/>
      <c r="N347" s="364">
        <f ca="1">IFERROR(__xludf.DUMMYFUNCTION("IMPORTRANGE(""https://docs.google.com/spreadsheets/d/1IYY_tgx_IHuhSq3AJ5eI5OnqOPBNLWSHKh2a30DoXe8/edit?usp=sharing"",""สงขลา!M242"")"),1553832.2)</f>
        <v>1553832.2</v>
      </c>
      <c r="O347" s="364">
        <f ca="1">+IF(L347&gt;0,N347*100/L347,0)</f>
        <v>91.409206854195389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IFERROR(__xludf.DUMMYFUNCTION("IMPORTRANGE(""https://docs.google.com/spreadsheets/d/1IYY_tgx_IHuhSq3AJ5eI5OnqOPBNLWSHKh2a30DoXe8/edit?usp=sharing"",""สงขลา!J244"")"),230)</f>
        <v>230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IFERROR(__xludf.DUMMYFUNCTION("IMPORTRANGE(""https://docs.google.com/spreadsheets/d/1IYY_tgx_IHuhSq3AJ5eI5OnqOPBNLWSHKh2a30DoXe8/edit?usp=sharing"",""สงขลา!L244"")"),491310)</f>
        <v>491310</v>
      </c>
      <c r="M349" s="379"/>
      <c r="N349" s="379">
        <f ca="1">IFERROR(__xludf.DUMMYFUNCTION("IMPORTRANGE(""https://docs.google.com/spreadsheets/d/1IYY_tgx_IHuhSq3AJ5eI5OnqOPBNLWSHKh2a30DoXe8/edit?usp=sharing"",""สงขลา!M244"")"),460837)</f>
        <v>460837</v>
      </c>
      <c r="O349" s="379">
        <f ca="1">+IF(L349&gt;0,N349*100/L349,0)</f>
        <v>93.797602328468784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IFERROR(__xludf.DUMMYFUNCTION("IMPORTRANGE(""https://docs.google.com/spreadsheets/d/1IYY_tgx_IHuhSq3AJ5eI5OnqOPBNLWSHKh2a30DoXe8/edit?usp=sharing"",""สงขลา!L247"")"),491310)</f>
        <v>491310</v>
      </c>
      <c r="M352" s="169"/>
      <c r="N352" s="168">
        <f ca="1">IFERROR(__xludf.DUMMYFUNCTION("IMPORTRANGE(""https://docs.google.com/spreadsheets/d/1IYY_tgx_IHuhSq3AJ5eI5OnqOPBNLWSHKh2a30DoXe8/edit?usp=sharing"",""สงขลา!M247"")"),460837)</f>
        <v>460837</v>
      </c>
      <c r="O352" s="169">
        <f t="shared" ca="1" si="105"/>
        <v>93.797602328468784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IFERROR(__xludf.DUMMYFUNCTION("IMPORTRANGE(""https://docs.google.com/spreadsheets/d/1IYY_tgx_IHuhSq3AJ5eI5OnqOPBNLWSHKh2a30DoXe8/edit?usp=sharing"",""สงขลา!L249"")"),491310)</f>
        <v>491310</v>
      </c>
      <c r="M354" s="175"/>
      <c r="N354" s="172">
        <f ca="1">IFERROR(__xludf.DUMMYFUNCTION("IMPORTRANGE(""https://docs.google.com/spreadsheets/d/1IYY_tgx_IHuhSq3AJ5eI5OnqOPBNLWSHKh2a30DoXe8/edit?usp=sharing"",""สงขลา!M249"")"),460837)</f>
        <v>460837</v>
      </c>
      <c r="O354" s="175">
        <f t="shared" ca="1" si="105"/>
        <v>93.797602328468784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IFERROR(__xludf.DUMMYFUNCTION("IMPORTRANGE(""https://docs.google.com/spreadsheets/d/1IYY_tgx_IHuhSq3AJ5eI5OnqOPBNLWSHKh2a30DoXe8/edit?usp=sharing"",""สงขลา!M250"")"),100840)</f>
        <v>100840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IFERROR(__xludf.DUMMYFUNCTION("IMPORTRANGE(""https://docs.google.com/spreadsheets/d/1IYY_tgx_IHuhSq3AJ5eI5OnqOPBNLWSHKh2a30DoXe8/edit?usp=sharing"",""สงขลา!M251"")"),200000)</f>
        <v>200000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IFERROR(__xludf.DUMMYFUNCTION("IMPORTRANGE(""https://docs.google.com/spreadsheets/d/1IYY_tgx_IHuhSq3AJ5eI5OnqOPBNLWSHKh2a30DoXe8/edit?usp=sharing"",""สงขลา!M252"")"),127717)</f>
        <v>127717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IFERROR(__xludf.DUMMYFUNCTION("IMPORTRANGE(""https://docs.google.com/spreadsheets/d/1IYY_tgx_IHuhSq3AJ5eI5OnqOPBNLWSHKh2a30DoXe8/edit?usp=sharing"",""สงขลา!J270"")"),230)</f>
        <v>230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IFERROR(__xludf.DUMMYFUNCTION("IMPORTRANGE(""https://docs.google.com/spreadsheets/d/1IYY_tgx_IHuhSq3AJ5eI5OnqOPBNLWSHKh2a30DoXe8/edit?usp=sharing"",""สงขลา!J271"")"),80)</f>
        <v>80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IFERROR(__xludf.DUMMYFUNCTION("IMPORTRANGE(""https://docs.google.com/spreadsheets/d/1IYY_tgx_IHuhSq3AJ5eI5OnqOPBNLWSHKh2a30DoXe8/edit?usp=sharing"",""สงขลา!J272"")"),150)</f>
        <v>150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IFERROR(__xludf.DUMMYFUNCTION("IMPORTRANGE(""https://docs.google.com/spreadsheets/d/1IYY_tgx_IHuhSq3AJ5eI5OnqOPBNLWSHKh2a30DoXe8/edit?usp=sharing"",""สงขลา!M275"")"),207560)</f>
        <v>207560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IFERROR(__xludf.DUMMYFUNCTION("IMPORTRANGE(""https://docs.google.com/spreadsheets/d/1IYY_tgx_IHuhSq3AJ5eI5OnqOPBNLWSHKh2a30DoXe8/edit?usp=sharing"",""สงขลา!M278"")"),207560)</f>
        <v>207560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IFERROR(__xludf.DUMMYFUNCTION("IMPORTRANGE(""https://docs.google.com/spreadsheets/d/1IYY_tgx_IHuhSq3AJ5eI5OnqOPBNLWSHKh2a30DoXe8/edit?usp=sharing"",""สงขลา!M280"")"),207560)</f>
        <v>207560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IFERROR(__xludf.DUMMYFUNCTION("IMPORTRANGE(""https://docs.google.com/spreadsheets/d/1IYY_tgx_IHuhSq3AJ5eI5OnqOPBNLWSHKh2a30DoXe8/edit?usp=sharing"",""สงขลา!M282"")"),125000)</f>
        <v>125000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IFERROR(__xludf.DUMMYFUNCTION("IMPORTRANGE(""https://docs.google.com/spreadsheets/d/1IYY_tgx_IHuhSq3AJ5eI5OnqOPBNLWSHKh2a30DoXe8/edit?usp=sharing"",""สงขลา!J293"")"),20)</f>
        <v>20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IFERROR(__xludf.DUMMYFUNCTION("IMPORTRANGE(""https://docs.google.com/spreadsheets/d/1IYY_tgx_IHuhSq3AJ5eI5OnqOPBNLWSHKh2a30DoXe8/edit?usp=sharing"",""สงขลา!M296"")"),158400)</f>
        <v>158400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IFERROR(__xludf.DUMMYFUNCTION("IMPORTRANGE(""https://docs.google.com/spreadsheets/d/1IYY_tgx_IHuhSq3AJ5eI5OnqOPBNLWSHKh2a30DoXe8/edit?usp=sharing"",""สงขลา!M299"")"),158400)</f>
        <v>158400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IFERROR(__xludf.DUMMYFUNCTION("IMPORTRANGE(""https://docs.google.com/spreadsheets/d/1IYY_tgx_IHuhSq3AJ5eI5OnqOPBNLWSHKh2a30DoXe8/edit?usp=sharing"",""สงขลา!M301"")"),158400)</f>
        <v>158400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IFERROR(__xludf.DUMMYFUNCTION("IMPORTRANGE(""https://docs.google.com/spreadsheets/d/1IYY_tgx_IHuhSq3AJ5eI5OnqOPBNLWSHKh2a30DoXe8/edit?usp=sharing"",""สงขลา!M303"")"),28000)</f>
        <v>28000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IFERROR(__xludf.DUMMYFUNCTION("IMPORTRANGE(""https://docs.google.com/spreadsheets/d/1IYY_tgx_IHuhSq3AJ5eI5OnqOPBNLWSHKh2a30DoXe8/edit?usp=sharing"",""สงขลา!M305"")"),27800)</f>
        <v>27800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IFERROR(__xludf.DUMMYFUNCTION("IMPORTRANGE(""https://docs.google.com/spreadsheets/d/1IYY_tgx_IHuhSq3AJ5eI5OnqOPBNLWSHKh2a30DoXe8/edit?usp=sharing"",""สงขลา!J325"")"),40)</f>
        <v>40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IFERROR(__xludf.DUMMYFUNCTION("IMPORTRANGE(""https://docs.google.com/spreadsheets/d/1IYY_tgx_IHuhSq3AJ5eI5OnqOPBNLWSHKh2a30DoXe8/edit?usp=sharing"",""สงขลา!J327"")"),40)</f>
        <v>40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IFERROR(__xludf.DUMMYFUNCTION("IMPORTRANGE(""https://docs.google.com/spreadsheets/d/1IYY_tgx_IHuhSq3AJ5eI5OnqOPBNLWSHKh2a30DoXe8/edit?usp=sharing"",""สงขลา!M330"")"),68630)</f>
        <v>68630</v>
      </c>
      <c r="O435" s="418">
        <f t="shared" ref="O435:O439" ca="1" si="114">+IF(L435&gt;0,N435*100/L435,0)</f>
        <v>77.98863636363636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IFERROR(__xludf.DUMMYFUNCTION("IMPORTRANGE(""https://docs.google.com/spreadsheets/d/1IYY_tgx_IHuhSq3AJ5eI5OnqOPBNLWSHKh2a30DoXe8/edit?usp=sharing"",""สงขลา!M332"")"),68630)</f>
        <v>68630</v>
      </c>
      <c r="O437" s="175">
        <f t="shared" ca="1" si="114"/>
        <v>77.98863636363636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IFERROR(__xludf.DUMMYFUNCTION("IMPORTRANGE(""https://docs.google.com/spreadsheets/d/1IYY_tgx_IHuhSq3AJ5eI5OnqOPBNLWSHKh2a30DoXe8/edit?usp=sharing"",""สงขลา!M334"")"),68630)</f>
        <v>68630</v>
      </c>
      <c r="O439" s="175">
        <f t="shared" ca="1" si="114"/>
        <v>77.98863636363636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IFERROR(__xludf.DUMMYFUNCTION("IMPORTRANGE(""https://docs.google.com/spreadsheets/d/1IYY_tgx_IHuhSq3AJ5eI5OnqOPBNLWSHKh2a30DoXe8/edit?usp=sharing"",""สงขลา!M338"")"),30270)</f>
        <v>30270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IFERROR(__xludf.DUMMYFUNCTION("IMPORTRANGE(""https://docs.google.com/spreadsheets/d/1IYY_tgx_IHuhSq3AJ5eI5OnqOPBNLWSHKh2a30DoXe8/edit?usp=sharing"",""สงขลา!M350"")"),170895.2)</f>
        <v>170895.2</v>
      </c>
      <c r="O455" s="379">
        <f t="shared" ref="O455:O459" ca="1" si="116">+IF(L455&gt;0,N455*100/L455,0)</f>
        <v>90.127944139145839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IFERROR(__xludf.DUMMYFUNCTION("IMPORTRANGE(""https://docs.google.com/spreadsheets/d/1IYY_tgx_IHuhSq3AJ5eI5OnqOPBNLWSHKh2a30DoXe8/edit?usp=sharing"",""สงขลา!M352"")"),170895.2)</f>
        <v>170895.2</v>
      </c>
      <c r="O457" s="175">
        <f t="shared" ca="1" si="116"/>
        <v>90.127944139145839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IFERROR(__xludf.DUMMYFUNCTION("IMPORTRANGE(""https://docs.google.com/spreadsheets/d/1IYY_tgx_IHuhSq3AJ5eI5OnqOPBNLWSHKh2a30DoXe8/edit?usp=sharing"",""สงขลา!M354"")"),170895.2)</f>
        <v>170895.2</v>
      </c>
      <c r="O459" s="175">
        <f t="shared" ca="1" si="116"/>
        <v>90.127944139145839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IFERROR(__xludf.DUMMYFUNCTION("IMPORTRANGE(""https://docs.google.com/spreadsheets/d/1IYY_tgx_IHuhSq3AJ5eI5OnqOPBNLWSHKh2a30DoXe8/edit?usp=sharing"",""สงขลา!M358"")"),170895.2)</f>
        <v>170895.2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IFERROR(__xludf.DUMMYFUNCTION("IMPORTRANGE(""https://docs.google.com/spreadsheets/d/1IYY_tgx_IHuhSq3AJ5eI5OnqOPBNLWSHKh2a30DoXe8/edit?usp=sharing"",""สงขลา!J378"")"),26259)</f>
        <v>26259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IFERROR(__xludf.DUMMYFUNCTION("IMPORTRANGE(""https://docs.google.com/spreadsheets/d/1IYY_tgx_IHuhSq3AJ5eI5OnqOPBNLWSHKh2a30DoXe8/edit?usp=sharing"",""สงขลา!J379"")"),3129)</f>
        <v>3129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IFERROR(__xludf.DUMMYFUNCTION("IMPORTRANGE(""https://docs.google.com/spreadsheets/d/1IYY_tgx_IHuhSq3AJ5eI5OnqOPBNLWSHKh2a30DoXe8/edit?usp=sharing"",""สงขลา!J382"")"),752)</f>
        <v>752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IFERROR(__xludf.DUMMYFUNCTION("IMPORTRANGE(""https://docs.google.com/spreadsheets/d/1IYY_tgx_IHuhSq3AJ5eI5OnqOPBNLWSHKh2a30DoXe8/edit?usp=sharing"",""สงขลา!J384"")"),752)</f>
        <v>752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IFERROR(__xludf.DUMMYFUNCTION("IMPORTRANGE(""https://docs.google.com/spreadsheets/d/1IYY_tgx_IHuhSq3AJ5eI5OnqOPBNLWSHKh2a30DoXe8/edit?usp=sharing"",""สงขลา!J388"")"),414)</f>
        <v>414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IFERROR(__xludf.DUMMYFUNCTION("IMPORTRANGE(""https://docs.google.com/spreadsheets/d/1IYY_tgx_IHuhSq3AJ5eI5OnqOPBNLWSHKh2a30DoXe8/edit?usp=sharing"",""สงขลา!J389"")"),47)</f>
        <v>47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IFERROR(__xludf.DUMMYFUNCTION("IMPORTRANGE(""https://docs.google.com/spreadsheets/d/1IYY_tgx_IHuhSq3AJ5eI5OnqOPBNLWSHKh2a30DoXe8/edit?usp=sharing"",""สงขลา!J395"")"),246)</f>
        <v>246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IFERROR(__xludf.DUMMYFUNCTION("IMPORTRANGE(""https://docs.google.com/spreadsheets/d/1IYY_tgx_IHuhSq3AJ5eI5OnqOPBNLWSHKh2a30DoXe8/edit?usp=sharing"",""สงขลา!J396"")"),20)</f>
        <v>20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IFERROR(__xludf.DUMMYFUNCTION("IMPORTRANGE(""https://docs.google.com/spreadsheets/d/1IYY_tgx_IHuhSq3AJ5eI5OnqOPBNLWSHKh2a30DoXe8/edit?usp=sharing"",""สงขลา!J397"")"),197)</f>
        <v>197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IFERROR(__xludf.DUMMYFUNCTION("IMPORTRANGE(""https://docs.google.com/spreadsheets/d/1IYY_tgx_IHuhSq3AJ5eI5OnqOPBNLWSHKh2a30DoXe8/edit?usp=sharing"",""สงขลา!J398"")"),14)</f>
        <v>14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IFERROR(__xludf.DUMMYFUNCTION("IMPORTRANGE(""https://docs.google.com/spreadsheets/d/1IYY_tgx_IHuhSq3AJ5eI5OnqOPBNLWSHKh2a30DoXe8/edit?usp=sharing"",""สงขลา!J401"")"),49)</f>
        <v>49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IFERROR(__xludf.DUMMYFUNCTION("IMPORTRANGE(""https://docs.google.com/spreadsheets/d/1IYY_tgx_IHuhSq3AJ5eI5OnqOPBNLWSHKh2a30DoXe8/edit?usp=sharing"",""สงขลา!J402"")"),6)</f>
        <v>6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IFERROR(__xludf.DUMMYFUNCTION("IMPORTRANGE(""https://docs.google.com/spreadsheets/d/1IYY_tgx_IHuhSq3AJ5eI5OnqOPBNLWSHKh2a30DoXe8/edit?usp=sharing"",""สงขลา!J403"")"),47)</f>
        <v>47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IFERROR(__xludf.DUMMYFUNCTION("IMPORTRANGE(""https://docs.google.com/spreadsheets/d/1IYY_tgx_IHuhSq3AJ5eI5OnqOPBNLWSHKh2a30DoXe8/edit?usp=sharing"",""สงขลา!J404"")"),6)</f>
        <v>6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IFERROR(__xludf.DUMMYFUNCTION("IMPORTRANGE(""https://docs.google.com/spreadsheets/d/1IYY_tgx_IHuhSq3AJ5eI5OnqOPBNLWSHKh2a30DoXe8/edit?usp=sharing"",""สงขลา!J405"")"),47)</f>
        <v>47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IFERROR(__xludf.DUMMYFUNCTION("IMPORTRANGE(""https://docs.google.com/spreadsheets/d/1IYY_tgx_IHuhSq3AJ5eI5OnqOPBNLWSHKh2a30DoXe8/edit?usp=sharing"",""สงขลา!J406"")"),6)</f>
        <v>6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IFERROR(__xludf.DUMMYFUNCTION("IMPORTRANGE(""https://docs.google.com/spreadsheets/d/1IYY_tgx_IHuhSq3AJ5eI5OnqOPBNLWSHKh2a30DoXe8/edit?usp=sharing"",""สงขลา!L428"")"),50240)</f>
        <v>50240</v>
      </c>
      <c r="M533" s="418"/>
      <c r="N533" s="418">
        <f ca="1">IFERROR(__xludf.DUMMYFUNCTION("IMPORTRANGE(""https://docs.google.com/spreadsheets/d/1IYY_tgx_IHuhSq3AJ5eI5OnqOPBNLWSHKh2a30DoXe8/edit?usp=sharing"",""สงขลา!M428"")"),48370)</f>
        <v>48370</v>
      </c>
      <c r="O533" s="418">
        <f t="shared" ref="O533:O537" ca="1" si="118">+IF(L533&gt;0,N533*100/L533,0)</f>
        <v>96.277866242038215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IFERROR(__xludf.DUMMYFUNCTION("IMPORTRANGE(""https://docs.google.com/spreadsheets/d/1IYY_tgx_IHuhSq3AJ5eI5OnqOPBNLWSHKh2a30DoXe8/edit?usp=sharing"",""สงขลา!L430"")"),50240)</f>
        <v>50240</v>
      </c>
      <c r="M535" s="169"/>
      <c r="N535" s="175">
        <f ca="1">IFERROR(__xludf.DUMMYFUNCTION("IMPORTRANGE(""https://docs.google.com/spreadsheets/d/1IYY_tgx_IHuhSq3AJ5eI5OnqOPBNLWSHKh2a30DoXe8/edit?usp=sharing"",""สงขลา!M430"")"),48370)</f>
        <v>48370</v>
      </c>
      <c r="O535" s="175">
        <f t="shared" ca="1" si="118"/>
        <v>96.277866242038215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IFERROR(__xludf.DUMMYFUNCTION("IMPORTRANGE(""https://docs.google.com/spreadsheets/d/1IYY_tgx_IHuhSq3AJ5eI5OnqOPBNLWSHKh2a30DoXe8/edit?usp=sharing"",""สงขลา!L432"")"),50240)</f>
        <v>50240</v>
      </c>
      <c r="M537" s="175"/>
      <c r="N537" s="175">
        <f ca="1">IFERROR(__xludf.DUMMYFUNCTION("IMPORTRANGE(""https://docs.google.com/spreadsheets/d/1IYY_tgx_IHuhSq3AJ5eI5OnqOPBNLWSHKh2a30DoXe8/edit?usp=sharing"",""สงขลา!M432"")"),48370)</f>
        <v>48370</v>
      </c>
      <c r="O537" s="175">
        <f t="shared" ca="1" si="118"/>
        <v>96.277866242038215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IFERROR(__xludf.DUMMYFUNCTION("IMPORTRANGE(""https://docs.google.com/spreadsheets/d/1IYY_tgx_IHuhSq3AJ5eI5OnqOPBNLWSHKh2a30DoXe8/edit?usp=sharing"",""สงขลา!M433"")"),36945)</f>
        <v>36945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IFERROR(__xludf.DUMMYFUNCTION("IMPORTRANGE(""https://docs.google.com/spreadsheets/d/1IYY_tgx_IHuhSq3AJ5eI5OnqOPBNLWSHKh2a30DoXe8/edit?usp=sharing"",""สงขลา!J459"")"),2419)</f>
        <v>2419</v>
      </c>
      <c r="K564" s="378">
        <f ca="1">IF(I564&gt;0,J564*100/I564,0)</f>
        <v>219.90909090909091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IFERROR(__xludf.DUMMYFUNCTION("IMPORTRANGE(""https://docs.google.com/spreadsheets/d/1IYY_tgx_IHuhSq3AJ5eI5OnqOPBNLWSHKh2a30DoXe8/edit?usp=sharing"",""สงขลา!M459"")"),121115)</f>
        <v>121115</v>
      </c>
      <c r="O564" s="379">
        <f t="shared" ref="O564:O568" ca="1" si="122">+IF(L564&gt;0,N564*100/L564,0)</f>
        <v>97.989482200647245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IFERROR(__xludf.DUMMYFUNCTION("IMPORTRANGE(""https://docs.google.com/spreadsheets/d/1IYY_tgx_IHuhSq3AJ5eI5OnqOPBNLWSHKh2a30DoXe8/edit?usp=sharing"",""สงขลา!M461"")"),121115)</f>
        <v>121115</v>
      </c>
      <c r="O566" s="175">
        <f t="shared" ca="1" si="122"/>
        <v>97.989482200647245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IFERROR(__xludf.DUMMYFUNCTION("IMPORTRANGE(""https://docs.google.com/spreadsheets/d/1IYY_tgx_IHuhSq3AJ5eI5OnqOPBNLWSHKh2a30DoXe8/edit?usp=sharing"",""สงขลา!M463"")"),121115)</f>
        <v>121115</v>
      </c>
      <c r="O568" s="175">
        <f t="shared" ca="1" si="122"/>
        <v>97.989482200647245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IFERROR(__xludf.DUMMYFUNCTION("IMPORTRANGE(""https://docs.google.com/spreadsheets/d/1IYY_tgx_IHuhSq3AJ5eI5OnqOPBNLWSHKh2a30DoXe8/edit?usp=sharing"",""สงขลา!M466"")"),96515)</f>
        <v>96515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IFERROR(__xludf.DUMMYFUNCTION("IMPORTRANGE(""https://docs.google.com/spreadsheets/d/1IYY_tgx_IHuhSq3AJ5eI5OnqOPBNLWSHKh2a30DoXe8/edit?usp=sharing"",""สงขลา!M467"")"),24600)</f>
        <v>24600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IFERROR(__xludf.DUMMYFUNCTION("IMPORTRANGE(""https://docs.google.com/spreadsheets/d/1IYY_tgx_IHuhSq3AJ5eI5OnqOPBNLWSHKh2a30DoXe8/edit?usp=sharing"",""สงขลา!J468"")"),2419)</f>
        <v>2419</v>
      </c>
      <c r="K573" s="208">
        <f ca="1">IF(I573&gt;0,J573*100/I573,0)</f>
        <v>219.90909090909091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IFERROR(__xludf.DUMMYFUNCTION("IMPORTRANGE(""https://docs.google.com/spreadsheets/d/1IYY_tgx_IHuhSq3AJ5eI5OnqOPBNLWSHKh2a30DoXe8/edit?usp=sharing"",""สงขลา!J471"")"),137)</f>
        <v>137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IFERROR(__xludf.DUMMYFUNCTION("IMPORTRANGE(""https://docs.google.com/spreadsheets/d/1IYY_tgx_IHuhSq3AJ5eI5OnqOPBNLWSHKh2a30DoXe8/edit?usp=sharing"",""สงขลา!J472"")"),2269)</f>
        <v>2269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IFERROR(__xludf.DUMMYFUNCTION("IMPORTRANGE(""https://docs.google.com/spreadsheets/d/1IYY_tgx_IHuhSq3AJ5eI5OnqOPBNLWSHKh2a30DoXe8/edit?usp=sharing"",""สงขลา!J473"")"),13)</f>
        <v>13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IFERROR(__xludf.DUMMYFUNCTION("IMPORTRANGE(""https://docs.google.com/spreadsheets/d/1IYY_tgx_IHuhSq3AJ5eI5OnqOPBNLWSHKh2a30DoXe8/edit?usp=sharing"",""สงขลา!J475"")"),105)</f>
        <v>105</v>
      </c>
      <c r="K580" s="378">
        <f ca="1">IF(I580&gt;0,J580*100/I580,0)</f>
        <v>47.727272727272727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IFERROR(__xludf.DUMMYFUNCTION("IMPORTRANGE(""https://docs.google.com/spreadsheets/d/1IYY_tgx_IHuhSq3AJ5eI5OnqOPBNLWSHKh2a30DoXe8/edit?usp=sharing"",""สงขลา!M475"")"),303505)</f>
        <v>303505</v>
      </c>
      <c r="O580" s="379">
        <f t="shared" ref="O580:O584" ca="1" si="124">+IF(L580&gt;0,N580*100/L580,0)</f>
        <v>80.586532844777224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IFERROR(__xludf.DUMMYFUNCTION("IMPORTRANGE(""https://docs.google.com/spreadsheets/d/1IYY_tgx_IHuhSq3AJ5eI5OnqOPBNLWSHKh2a30DoXe8/edit?usp=sharing"",""สงขลา!M477"")"),303505)</f>
        <v>303505</v>
      </c>
      <c r="O582" s="175">
        <f t="shared" ca="1" si="124"/>
        <v>80.586532844777224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IFERROR(__xludf.DUMMYFUNCTION("IMPORTRANGE(""https://docs.google.com/spreadsheets/d/1IYY_tgx_IHuhSq3AJ5eI5OnqOPBNLWSHKh2a30DoXe8/edit?usp=sharing"",""สงขลา!M479"")"),303505)</f>
        <v>303505</v>
      </c>
      <c r="O584" s="175">
        <f t="shared" ca="1" si="124"/>
        <v>80.586532844777224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IFERROR(__xludf.DUMMYFUNCTION("IMPORTRANGE(""https://docs.google.com/spreadsheets/d/1IYY_tgx_IHuhSq3AJ5eI5OnqOPBNLWSHKh2a30DoXe8/edit?usp=sharing"",""สงขลา!M482"")"),125931)</f>
        <v>125931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IFERROR(__xludf.DUMMYFUNCTION("IMPORTRANGE(""https://docs.google.com/spreadsheets/d/1IYY_tgx_IHuhSq3AJ5eI5OnqOPBNLWSHKh2a30DoXe8/edit?usp=sharing"",""สงขลา!M483"")"),177574)</f>
        <v>177574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IFERROR(__xludf.DUMMYFUNCTION("IMPORTRANGE(""https://docs.google.com/spreadsheets/d/1IYY_tgx_IHuhSq3AJ5eI5OnqOPBNLWSHKh2a30DoXe8/edit?usp=sharing"",""สงขลา!J488"")"),83)</f>
        <v>83</v>
      </c>
      <c r="K593" s="167">
        <f t="shared" ca="1" si="125"/>
        <v>37.727272727272727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IFERROR(__xludf.DUMMYFUNCTION("IMPORTRANGE(""https://docs.google.com/spreadsheets/d/1IYY_tgx_IHuhSq3AJ5eI5OnqOPBNLWSHKh2a30DoXe8/edit?usp=sharing"",""สงขลา!J489"")"),29.9)</f>
        <v>29.9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IFERROR(__xludf.DUMMYFUNCTION("IMPORTRANGE(""https://docs.google.com/spreadsheets/d/1IYY_tgx_IHuhSq3AJ5eI5OnqOPBNLWSHKh2a30DoXe8/edit?usp=sharing"",""สงขลา!J490"")"),105)</f>
        <v>105</v>
      </c>
      <c r="K595" s="167">
        <f t="shared" ca="1" si="125"/>
        <v>47.727272727272727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IFERROR(__xludf.DUMMYFUNCTION("IMPORTRANGE(""https://docs.google.com/spreadsheets/d/1IYY_tgx_IHuhSq3AJ5eI5OnqOPBNLWSHKh2a30DoXe8/edit?usp=sharing"",""สงขลา!J491"")"),38.48)</f>
        <v>38.479999999999997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IFERROR(__xludf.DUMMYFUNCTION("IMPORTRANGE(""https://docs.google.com/spreadsheets/d/1IYY_tgx_IHuhSq3AJ5eI5OnqOPBNLWSHKh2a30DoXe8/edit?usp=sharing"",""สงขลา!L492"")"),14520)</f>
        <v>14520</v>
      </c>
      <c r="M597" s="418"/>
      <c r="N597" s="418">
        <f ca="1">IFERROR(__xludf.DUMMYFUNCTION("IMPORTRANGE(""https://docs.google.com/spreadsheets/d/1IYY_tgx_IHuhSq3AJ5eI5OnqOPBNLWSHKh2a30DoXe8/edit?usp=sharing"",""สงขลา!M492"")"),14520)</f>
        <v>14520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IFERROR(__xludf.DUMMYFUNCTION("IMPORTRANGE(""https://docs.google.com/spreadsheets/d/1IYY_tgx_IHuhSq3AJ5eI5OnqOPBNLWSHKh2a30DoXe8/edit?usp=sharing"",""สงขลา!L494"")"),14520)</f>
        <v>14520</v>
      </c>
      <c r="M599" s="169"/>
      <c r="N599" s="175">
        <f ca="1">IFERROR(__xludf.DUMMYFUNCTION("IMPORTRANGE(""https://docs.google.com/spreadsheets/d/1IYY_tgx_IHuhSq3AJ5eI5OnqOPBNLWSHKh2a30DoXe8/edit?usp=sharing"",""สงขลา!M494"")"),14520)</f>
        <v>14520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IFERROR(__xludf.DUMMYFUNCTION("IMPORTRANGE(""https://docs.google.com/spreadsheets/d/1IYY_tgx_IHuhSq3AJ5eI5OnqOPBNLWSHKh2a30DoXe8/edit?usp=sharing"",""สงขลา!L496"")"),14520)</f>
        <v>14520</v>
      </c>
      <c r="M601" s="175"/>
      <c r="N601" s="175">
        <f ca="1">IFERROR(__xludf.DUMMYFUNCTION("IMPORTRANGE(""https://docs.google.com/spreadsheets/d/1IYY_tgx_IHuhSq3AJ5eI5OnqOPBNLWSHKh2a30DoXe8/edit?usp=sharing"",""สงขลา!M496"")"),14520)</f>
        <v>14520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IFERROR(__xludf.DUMMYFUNCTION("IMPORTRANGE(""https://docs.google.com/spreadsheets/d/1IYY_tgx_IHuhSq3AJ5eI5OnqOPBNLWSHKh2a30DoXe8/edit?usp=sharing"",""สงขลา!M500"")"),14520)</f>
        <v>14520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IFERROR(__xludf.DUMMYFUNCTION("IMPORTRANGE(""https://docs.google.com/spreadsheets/d/1IYY_tgx_IHuhSq3AJ5eI5OnqOPBNLWSHKh2a30DoXe8/edit?usp=sharing"",""สงขลา!J507"")"),170.58)</f>
        <v>170.58</v>
      </c>
      <c r="K612" s="167">
        <f t="shared" ca="1" si="127"/>
        <v>341.16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IFERROR(__xludf.DUMMYFUNCTION("IMPORTRANGE(""https://docs.google.com/spreadsheets/d/1IYY_tgx_IHuhSq3AJ5eI5OnqOPBNLWSHKh2a30DoXe8/edit?usp=sharing"",""สงขลา!J508"")"),170.58)</f>
        <v>170.58</v>
      </c>
      <c r="K613" s="167">
        <f t="shared" ca="1" si="127"/>
        <v>341.16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IFERROR(__xludf.DUMMYFUNCTION("IMPORTRANGE(""https://docs.google.com/spreadsheets/d/1IYY_tgx_IHuhSq3AJ5eI5OnqOPBNLWSHKh2a30DoXe8/edit?usp=sharing"",""สงขลา!J509"")"),170.58)</f>
        <v>170.58</v>
      </c>
      <c r="K614" s="167">
        <f t="shared" ca="1" si="127"/>
        <v>341.16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IFERROR(__xludf.DUMMYFUNCTION("IMPORTRANGE(""https://docs.google.com/spreadsheets/d/1IYY_tgx_IHuhSq3AJ5eI5OnqOPBNLWSHKh2a30DoXe8/edit?usp=sharing"",""สงขลา!J510"")"),170.58)</f>
        <v>170.58</v>
      </c>
      <c r="K615" s="167">
        <f t="shared" ca="1" si="127"/>
        <v>341.16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IFERROR(__xludf.DUMMYFUNCTION("IMPORTRANGE(""https://docs.google.com/spreadsheets/d/1IYY_tgx_IHuhSq3AJ5eI5OnqOPBNLWSHKh2a30DoXe8/edit?usp=sharing"",""สงขลา!I523"")"),3123749.8)</f>
        <v>3123749.8</v>
      </c>
      <c r="J628" s="347">
        <f ca="1">IFERROR(__xludf.DUMMYFUNCTION("IMPORTRANGE(""https://docs.google.com/spreadsheets/d/1IYY_tgx_IHuhSq3AJ5eI5OnqOPBNLWSHKh2a30DoXe8/edit?usp=sharing"",""สงขลา!J523"")"),2861132.34)</f>
        <v>2861132.34</v>
      </c>
      <c r="K628" s="348">
        <f t="shared" ref="K628:K635" ca="1" si="129">IF(I628&gt;0,J628*100/I628,0)</f>
        <v>91.592877893101431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IFERROR(__xludf.DUMMYFUNCTION("IMPORTRANGE(""https://docs.google.com/spreadsheets/d/1IYY_tgx_IHuhSq3AJ5eI5OnqOPBNLWSHKh2a30DoXe8/edit?usp=sharing"",""สงขลา!I524"")"),257)</f>
        <v>257</v>
      </c>
      <c r="J629" s="347">
        <f ca="1">IFERROR(__xludf.DUMMYFUNCTION("IMPORTRANGE(""https://docs.google.com/spreadsheets/d/1IYY_tgx_IHuhSq3AJ5eI5OnqOPBNLWSHKh2a30DoXe8/edit?usp=sharing"",""สงขลา!J524"")"),257)</f>
        <v>257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IFERROR(__xludf.DUMMYFUNCTION("IMPORTRANGE(""https://docs.google.com/spreadsheets/d/1IYY_tgx_IHuhSq3AJ5eI5OnqOPBNLWSHKh2a30DoXe8/edit?usp=sharing"",""สงขลา!I525"")"),908206.85)</f>
        <v>908206.85</v>
      </c>
      <c r="J630" s="347">
        <f ca="1">IFERROR(__xludf.DUMMYFUNCTION("IMPORTRANGE(""https://docs.google.com/spreadsheets/d/1IYY_tgx_IHuhSq3AJ5eI5OnqOPBNLWSHKh2a30DoXe8/edit?usp=sharing"",""สงขลา!J525"")"),276892.42)</f>
        <v>276892.42</v>
      </c>
      <c r="K630" s="348">
        <f t="shared" ca="1" si="129"/>
        <v>30.487814532559405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IFERROR(__xludf.DUMMYFUNCTION("IMPORTRANGE(""https://docs.google.com/spreadsheets/d/1IYY_tgx_IHuhSq3AJ5eI5OnqOPBNLWSHKh2a30DoXe8/edit?usp=sharing"",""สงขลา!J526"")"),41)</f>
        <v>41</v>
      </c>
      <c r="K631" s="348">
        <f t="shared" ca="1" si="129"/>
        <v>97.61904761904762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IFERROR(__xludf.DUMMYFUNCTION("IMPORTRANGE(""https://docs.google.com/spreadsheets/d/1IYY_tgx_IHuhSq3AJ5eI5OnqOPBNLWSHKh2a30DoXe8/edit?usp=sharing"",""สงขลา!J529"")"),1800000)</f>
        <v>1800000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IFERROR(__xludf.DUMMYFUNCTION("IMPORTRANGE(""https://docs.google.com/spreadsheets/d/1IYY_tgx_IHuhSq3AJ5eI5OnqOPBNLWSHKh2a30DoXe8/edit?usp=sharing"",""สงขลา!I530"")"),36)</f>
        <v>36</v>
      </c>
      <c r="J635" s="518">
        <f ca="1">IFERROR(__xludf.DUMMYFUNCTION("IMPORTRANGE(""https://docs.google.com/spreadsheets/d/1IYY_tgx_IHuhSq3AJ5eI5OnqOPBNLWSHKh2a30DoXe8/edit?usp=sharing"",""สงขลา!J530"")"),40)</f>
        <v>40</v>
      </c>
      <c r="K635" s="493">
        <f t="shared" ca="1" si="129"/>
        <v>111.11111111111111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286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2613618</v>
      </c>
      <c r="M8" s="23">
        <f t="shared" ca="1" si="0"/>
        <v>2105642</v>
      </c>
      <c r="N8" s="23">
        <f t="shared" ca="1" si="0"/>
        <v>2617468</v>
      </c>
      <c r="O8" s="22">
        <f t="shared" ref="O8:O16" ca="1" si="1">IF(L8&gt;0,N8*100/L8,0)</f>
        <v>100.14730538280652</v>
      </c>
      <c r="P8" s="22">
        <f t="shared" ref="P8:P16" ca="1" si="2">IF(M8&gt;0,N8*100/M8,0)</f>
        <v>124.30736089040776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2613618</v>
      </c>
      <c r="M10" s="30">
        <f t="shared" ca="1" si="4"/>
        <v>2105642</v>
      </c>
      <c r="N10" s="30">
        <f t="shared" ca="1" si="4"/>
        <v>2617468</v>
      </c>
      <c r="O10" s="29">
        <f t="shared" ca="1" si="1"/>
        <v>100.14730538280652</v>
      </c>
      <c r="P10" s="29">
        <f t="shared" ca="1" si="2"/>
        <v>124.30736089040776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2444618</v>
      </c>
      <c r="M12" s="38">
        <f t="shared" ca="1" si="6"/>
        <v>1936642</v>
      </c>
      <c r="N12" s="38">
        <f t="shared" ca="1" si="6"/>
        <v>2448468</v>
      </c>
      <c r="O12" s="38">
        <f t="shared" ca="1" si="1"/>
        <v>100.1574888182939</v>
      </c>
      <c r="P12" s="38">
        <f t="shared" ca="1" si="2"/>
        <v>126.42852938230195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1381352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1063266</v>
      </c>
      <c r="M14" s="38">
        <f t="shared" si="8"/>
        <v>0</v>
      </c>
      <c r="N14" s="38">
        <f t="shared" ca="1" si="8"/>
        <v>511826</v>
      </c>
      <c r="O14" s="41">
        <f t="shared" ca="1" si="1"/>
        <v>48.137154766540078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2105642</v>
      </c>
      <c r="M18" s="23">
        <f t="shared" ca="1" si="11"/>
        <v>2105642</v>
      </c>
      <c r="N18" s="23">
        <f t="shared" ca="1" si="11"/>
        <v>2105642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2105642</v>
      </c>
      <c r="M20" s="30">
        <f t="shared" ca="1" si="15"/>
        <v>2105642</v>
      </c>
      <c r="N20" s="30">
        <f t="shared" ca="1" si="15"/>
        <v>2105642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1936642</v>
      </c>
      <c r="M22" s="42">
        <f t="shared" ca="1" si="18"/>
        <v>1936642</v>
      </c>
      <c r="N22" s="41">
        <f t="shared" ca="1" si="18"/>
        <v>1936642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1381352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555290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507976</v>
      </c>
      <c r="M28" s="23">
        <f t="shared" si="23"/>
        <v>0</v>
      </c>
      <c r="N28" s="23">
        <f t="shared" ca="1" si="23"/>
        <v>511826</v>
      </c>
      <c r="O28" s="22">
        <f t="shared" ref="O28:O30" ca="1" si="24">IF(L28&gt;0,N28*100/L28,0)</f>
        <v>100.75790982251129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507976</v>
      </c>
      <c r="M30" s="30">
        <f t="shared" si="27"/>
        <v>0</v>
      </c>
      <c r="N30" s="30">
        <f t="shared" ca="1" si="27"/>
        <v>511826</v>
      </c>
      <c r="O30" s="29">
        <f t="shared" ca="1" si="24"/>
        <v>100.75790982251129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507976</v>
      </c>
      <c r="M32" s="41">
        <f t="shared" si="30"/>
        <v>0</v>
      </c>
      <c r="N32" s="41">
        <f t="shared" ca="1" si="30"/>
        <v>511826</v>
      </c>
      <c r="O32" s="41">
        <f t="shared" ca="1" si="29"/>
        <v>100.75790982251129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507976</v>
      </c>
      <c r="M34" s="41">
        <f t="shared" si="32"/>
        <v>0</v>
      </c>
      <c r="N34" s="41">
        <f t="shared" ca="1" si="32"/>
        <v>511826</v>
      </c>
      <c r="O34" s="41">
        <f t="shared" ca="1" si="29"/>
        <v>100.75790982251129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2105642</v>
      </c>
      <c r="M37" s="55">
        <f t="shared" ca="1" si="33"/>
        <v>2105642</v>
      </c>
      <c r="N37" s="55">
        <f t="shared" ca="1" si="33"/>
        <v>2105642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369600</v>
      </c>
      <c r="M41" s="79">
        <f t="shared" ca="1" si="34"/>
        <v>369600</v>
      </c>
      <c r="N41" s="79">
        <f t="shared" ca="1" si="34"/>
        <v>369600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369600</v>
      </c>
      <c r="M43" s="79">
        <f t="shared" ca="1" si="38"/>
        <v>369600</v>
      </c>
      <c r="N43" s="79">
        <f t="shared" ca="1" si="38"/>
        <v>369600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369600</v>
      </c>
      <c r="M45" s="91">
        <f ca="1">IFERROR(__xludf.DUMMYFUNCTION("IMPORTRANGE(""https://docs.google.com/spreadsheets/d/1Yj_ptqi66GCucihVvJfMjLAmec39IyEx_6qawtMGysU/edit?usp=sharing"",""สบก!Q93"")"),369600)</f>
        <v>369600</v>
      </c>
      <c r="N45" s="91">
        <f ca="1">IFERROR(__xludf.DUMMYFUNCTION("IMPORTRANGE(""https://docs.google.com/spreadsheets/d/1Yj_ptqi66GCucihVvJfMjLAmec39IyEx_6qawtMGysU/edit?usp=sharing"",""สบก!R93"")"),369600)</f>
        <v>369600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IFERROR(__xludf.DUMMYFUNCTION("IMPORTRANGE(""https://docs.google.com/spreadsheets/d/1Yj_ptqi66GCucihVvJfMjLAmec39IyEx_6qawtMGysU/edit?usp=sharing"",""สบก!M93"")"),369600)</f>
        <v>369600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348952</v>
      </c>
      <c r="M53" s="125">
        <f t="shared" ca="1" si="39"/>
        <v>348952</v>
      </c>
      <c r="N53" s="125">
        <f t="shared" ca="1" si="39"/>
        <v>348952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348952</v>
      </c>
      <c r="M55" s="125">
        <f t="shared" ca="1" si="43"/>
        <v>348952</v>
      </c>
      <c r="N55" s="125">
        <f t="shared" ca="1" si="43"/>
        <v>348952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348952</v>
      </c>
      <c r="M57" s="91">
        <f ca="1">IFERROR(__xludf.DUMMYFUNCTION("IMPORTRANGE(""https://docs.google.com/spreadsheets/d/1Yj_ptqi66GCucihVvJfMjLAmec39IyEx_6qawtMGysU/edit?usp=sharing"",""สบก!Z93"")"),348952)</f>
        <v>348952</v>
      </c>
      <c r="N57" s="91">
        <f ca="1">IFERROR(__xludf.DUMMYFUNCTION("IMPORTRANGE(""https://docs.google.com/spreadsheets/d/1Yj_ptqi66GCucihVvJfMjLAmec39IyEx_6qawtMGysU/edit?usp=sharing"",""สบก!AA93"")"),348952)</f>
        <v>348952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IFERROR(__xludf.DUMMYFUNCTION("IMPORTRANGE(""https://docs.google.com/spreadsheets/d/1Yj_ptqi66GCucihVvJfMjLAmec39IyEx_6qawtMGysU/edit?usp=sharing"",""สบก!V93"")"),348952)</f>
        <v>348952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127470</v>
      </c>
      <c r="M118" s="156">
        <f t="shared" ca="1" si="58"/>
        <v>127470</v>
      </c>
      <c r="N118" s="156">
        <f t="shared" ca="1" si="58"/>
        <v>127470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127470</v>
      </c>
      <c r="M120" s="161">
        <f t="shared" ca="1" si="62"/>
        <v>127470</v>
      </c>
      <c r="N120" s="161">
        <f t="shared" ca="1" si="62"/>
        <v>127470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127470</v>
      </c>
      <c r="M122" s="173">
        <f ca="1">IFERROR(__xludf.DUMMYFUNCTION("IMPORTRANGE(""https://docs.google.com/spreadsheets/d/1Yj_ptqi66GCucihVvJfMjLAmec39IyEx_6qawtMGysU/edit?usp=sharing"",""สบก!BA93"")"),127470)</f>
        <v>127470</v>
      </c>
      <c r="N122" s="174">
        <f ca="1">IFERROR(__xludf.DUMMYFUNCTION("IMPORTRANGE(""https://docs.google.com/spreadsheets/d/1Yj_ptqi66GCucihVvJfMjLAmec39IyEx_6qawtMGysU/edit?usp=sharing"",""สบก!BB93"")"),127470)</f>
        <v>127470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IFERROR(__xludf.DUMMYFUNCTION("IMPORTRANGE(""https://docs.google.com/spreadsheets/d/1Yj_ptqi66GCucihVvJfMjLAmec39IyEx_6qawtMGysU/edit?usp=sharing"",""สบก!AX93"")"),127470)</f>
        <v>127470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IFERROR(__xludf.DUMMYFUNCTION("IMPORTRANGE(""https://docs.google.com/spreadsheets/d/1IYY_tgx_IHuhSq3AJ5eI5OnqOPBNLWSHKh2a30DoXe8/edit?usp=sharing"",""สตูล!J64"")"),1)</f>
        <v>1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50700</v>
      </c>
      <c r="M140" s="156">
        <f t="shared" ca="1" si="64"/>
        <v>50700</v>
      </c>
      <c r="N140" s="156">
        <f t="shared" ca="1" si="64"/>
        <v>50700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50700</v>
      </c>
      <c r="M142" s="161">
        <f t="shared" ca="1" si="68"/>
        <v>50700</v>
      </c>
      <c r="N142" s="161">
        <f t="shared" ca="1" si="68"/>
        <v>50700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50700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IFERROR(__xludf.DUMMYFUNCTION("IMPORTRANGE(""https://docs.google.com/spreadsheets/d/1Yj_ptqi66GCucihVvJfMjLAmec39IyEx_6qawtMGysU/edit?usp=sharing"",""สบก!BK93"")"),50700)</f>
        <v>50700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IFERROR(__xludf.DUMMYFUNCTION("IMPORTRANGE(""https://docs.google.com/spreadsheets/d/1Yj_ptqi66GCucihVvJfMjLAmec39IyEx_6qawtMGysU/edit?usp=sharing"",""สบก!BG93"")"),50700)</f>
        <v>50700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IFERROR(__xludf.DUMMYFUNCTION("IMPORTRANGE(""https://docs.google.com/spreadsheets/d/1IYY_tgx_IHuhSq3AJ5eI5OnqOPBNLWSHKh2a30DoXe8/edit?usp=sharing"",""สตูล!J84"")"),100)</f>
        <v>100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IFERROR(__xludf.DUMMYFUNCTION("IMPORTRANGE(""https://docs.google.com/spreadsheets/d/1IYY_tgx_IHuhSq3AJ5eI5OnqOPBNLWSHKh2a30DoXe8/edit?usp=sharing"",""สตูล!J85"")"),100)</f>
        <v>100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IFERROR(__xludf.DUMMYFUNCTION("IMPORTRANGE(""https://docs.google.com/spreadsheets/d/1IYY_tgx_IHuhSq3AJ5eI5OnqOPBNLWSHKh2a30DoXe8/edit?usp=sharing"",""สตูล!J87"")"),1)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IFERROR(__xludf.DUMMYFUNCTION("IMPORTRANGE(""https://docs.google.com/spreadsheets/d/1IYY_tgx_IHuhSq3AJ5eI5OnqOPBNLWSHKh2a30DoXe8/edit?usp=sharing"",""สตูล!J114"")"),6400)</f>
        <v>6400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IFERROR(__xludf.DUMMYFUNCTION("IMPORTRANGE(""https://docs.google.com/spreadsheets/d/1IYY_tgx_IHuhSq3AJ5eI5OnqOPBNLWSHKh2a30DoXe8/edit?usp=sharing"",""สตูล!J124"")"),6400)</f>
        <v>6400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IFERROR(__xludf.DUMMYFUNCTION("IMPORTRANGE(""https://docs.google.com/spreadsheets/d/1IYY_tgx_IHuhSq3AJ5eI5OnqOPBNLWSHKh2a30DoXe8/edit?usp=sharing"",""สตูล!J125"")"),6400)</f>
        <v>6400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187200</v>
      </c>
      <c r="O271" s="155">
        <f t="shared" ref="O271:O273" ca="1" si="84">IF(L271&gt;0,N271*100/L271,0)</f>
        <v>100</v>
      </c>
      <c r="P271" s="155">
        <f t="shared" ref="P271:P273" ca="1" si="85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187200</v>
      </c>
      <c r="O273" s="160">
        <f t="shared" ca="1" si="84"/>
        <v>100</v>
      </c>
      <c r="P273" s="160">
        <f t="shared" ca="1" si="85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IFERROR(__xludf.DUMMYFUNCTION("IMPORTRANGE(""https://docs.google.com/spreadsheets/d/1Yj_ptqi66GCucihVvJfMjLAmec39IyEx_6qawtMGysU/edit?usp=sharing"",""สบก!CL93"")"),187200)</f>
        <v>187200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IFERROR(__xludf.DUMMYFUNCTION("IMPORTRANGE(""https://docs.google.com/spreadsheets/d/1IYY_tgx_IHuhSq3AJ5eI5OnqOPBNLWSHKh2a30DoXe8/edit?usp=sharing"",""สตูล!J228"")"),107)</f>
        <v>107</v>
      </c>
      <c r="K328" s="323">
        <f ca="1">IF(I328&gt;0,J328*100/I328,0)</f>
        <v>214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997850</v>
      </c>
      <c r="M329" s="156">
        <f t="shared" ca="1" si="98"/>
        <v>997850</v>
      </c>
      <c r="N329" s="156">
        <f t="shared" ca="1" si="98"/>
        <v>997850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997850</v>
      </c>
      <c r="M331" s="161">
        <f t="shared" ca="1" si="102"/>
        <v>997850</v>
      </c>
      <c r="N331" s="161">
        <f t="shared" ca="1" si="102"/>
        <v>997850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828850</v>
      </c>
      <c r="M333" s="173">
        <f ca="1">IFERROR(__xludf.DUMMYFUNCTION("IMPORTRANGE(""https://docs.google.com/spreadsheets/d/1Yj_ptqi66GCucihVvJfMjLAmec39IyEx_6qawtMGysU/edit?usp=sharing"",""สบก!DL93"")"),828850)</f>
        <v>828850</v>
      </c>
      <c r="N333" s="174">
        <f ca="1">IFERROR(__xludf.DUMMYFUNCTION("IMPORTRANGE(""https://docs.google.com/spreadsheets/d/1Yj_ptqi66GCucihVvJfMjLAmec39IyEx_6qawtMGysU/edit?usp=sharing"",""สบก!DM93"")"),828850)</f>
        <v>828850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IFERROR(__xludf.DUMMYFUNCTION("IMPORTRANGE(""https://docs.google.com/spreadsheets/d/1Yj_ptqi66GCucihVvJfMjLAmec39IyEx_6qawtMGysU/edit?usp=sharing"",""สบก!DI93"")"),298050)</f>
        <v>298050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IFERROR(__xludf.DUMMYFUNCTION("IMPORTRANGE(""https://docs.google.com/spreadsheets/d/1IYY_tgx_IHuhSq3AJ5eI5OnqOPBNLWSHKh2a30DoXe8/edit?usp=sharing"",""สตูล!J234"")"),107)</f>
        <v>107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IFERROR(__xludf.DUMMYFUNCTION("IMPORTRANGE(""https://docs.google.com/spreadsheets/d/1IYY_tgx_IHuhSq3AJ5eI5OnqOPBNLWSHKh2a30DoXe8/edit?usp=sharing"",""สตูล!J235"")"),550.13)</f>
        <v>550.13</v>
      </c>
      <c r="K340" s="348">
        <f t="shared" ca="1" si="103"/>
        <v>114.61041666666667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IFERROR(__xludf.DUMMYFUNCTION("IMPORTRANGE(""https://docs.google.com/spreadsheets/d/1IYY_tgx_IHuhSq3AJ5eI5OnqOPBNLWSHKh2a30DoXe8/edit?usp=sharing"",""สตูล!J236"")"),107)</f>
        <v>107</v>
      </c>
      <c r="K341" s="348">
        <f t="shared" ca="1" si="103"/>
        <v>214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IFERROR(__xludf.DUMMYFUNCTION("IMPORTRANGE(""https://docs.google.com/spreadsheets/d/1IYY_tgx_IHuhSq3AJ5eI5OnqOPBNLWSHKh2a30DoXe8/edit?usp=sharing"",""สตูล!J237"")"),550.13)</f>
        <v>550.13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IFERROR(__xludf.DUMMYFUNCTION("IMPORTRANGE(""https://docs.google.com/spreadsheets/d/1IYY_tgx_IHuhSq3AJ5eI5OnqOPBNLWSHKh2a30DoXe8/edit?usp=sharing"",""สตูล!J240"")"),107)</f>
        <v>107</v>
      </c>
      <c r="K345" s="348">
        <f t="shared" ca="1" si="103"/>
        <v>214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IFERROR(__xludf.DUMMYFUNCTION("IMPORTRANGE(""https://docs.google.com/spreadsheets/d/1IYY_tgx_IHuhSq3AJ5eI5OnqOPBNLWSHKh2a30DoXe8/edit?usp=sharing"",""สตูล!J241"")"),550.13)</f>
        <v>550.13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IFERROR(__xludf.DUMMYFUNCTION("IMPORTRANGE(""https://docs.google.com/spreadsheets/d/1IYY_tgx_IHuhSq3AJ5eI5OnqOPBNLWSHKh2a30DoXe8/edit?usp=sharing"",""สตูล!L242"")"),507976)</f>
        <v>507976</v>
      </c>
      <c r="M347" s="364"/>
      <c r="N347" s="364">
        <f ca="1">IFERROR(__xludf.DUMMYFUNCTION("IMPORTRANGE(""https://docs.google.com/spreadsheets/d/1IYY_tgx_IHuhSq3AJ5eI5OnqOPBNLWSHKh2a30DoXe8/edit?usp=sharing"",""สตูล!M242"")"),511826)</f>
        <v>511826</v>
      </c>
      <c r="O347" s="364">
        <f ca="1">+IF(L347&gt;0,N347*100/L347,0)</f>
        <v>100.75790982251129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IFERROR(__xludf.DUMMYFUNCTION("IMPORTRANGE(""https://docs.google.com/spreadsheets/d/1IYY_tgx_IHuhSq3AJ5eI5OnqOPBNLWSHKh2a30DoXe8/edit?usp=sharing"",""สตูล!M275"")"),87710)</f>
        <v>87710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IFERROR(__xludf.DUMMYFUNCTION("IMPORTRANGE(""https://docs.google.com/spreadsheets/d/1IYY_tgx_IHuhSq3AJ5eI5OnqOPBNLWSHKh2a30DoXe8/edit?usp=sharing"",""สตูล!M278"")"),87710)</f>
        <v>87710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IFERROR(__xludf.DUMMYFUNCTION("IMPORTRANGE(""https://docs.google.com/spreadsheets/d/1IYY_tgx_IHuhSq3AJ5eI5OnqOPBNLWSHKh2a30DoXe8/edit?usp=sharing"",""สตูล!M280"")"),87710)</f>
        <v>87710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IFERROR(__xludf.DUMMYFUNCTION("IMPORTRANGE(""https://docs.google.com/spreadsheets/d/1IYY_tgx_IHuhSq3AJ5eI5OnqOPBNLWSHKh2a30DoXe8/edit?usp=sharing"",""สตูล!M296"")"),81620)</f>
        <v>81620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IFERROR(__xludf.DUMMYFUNCTION("IMPORTRANGE(""https://docs.google.com/spreadsheets/d/1IYY_tgx_IHuhSq3AJ5eI5OnqOPBNLWSHKh2a30DoXe8/edit?usp=sharing"",""สตูล!M299"")"),81620)</f>
        <v>81620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IFERROR(__xludf.DUMMYFUNCTION("IMPORTRANGE(""https://docs.google.com/spreadsheets/d/1IYY_tgx_IHuhSq3AJ5eI5OnqOPBNLWSHKh2a30DoXe8/edit?usp=sharing"",""สตูล!M301"")"),81620)</f>
        <v>81620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IFERROR(__xludf.DUMMYFUNCTION("IMPORTRANGE(""https://docs.google.com/spreadsheets/d/1IYY_tgx_IHuhSq3AJ5eI5OnqOPBNLWSHKh2a30DoXe8/edit?usp=sharing"",""สตูล!M305"")"),21720)</f>
        <v>21720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IFERROR(__xludf.DUMMYFUNCTION("IMPORTRANGE(""https://docs.google.com/spreadsheets/d/1IYY_tgx_IHuhSq3AJ5eI5OnqOPBNLWSHKh2a30DoXe8/edit?usp=sharing"",""สตูล!M350"")"),94776)</f>
        <v>94776</v>
      </c>
      <c r="O455" s="379">
        <f t="shared" ref="O455:O459" ca="1" si="116">+IF(L455&gt;0,N455*100/L455,0)</f>
        <v>104.23421243648681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IFERROR(__xludf.DUMMYFUNCTION("IMPORTRANGE(""https://docs.google.com/spreadsheets/d/1IYY_tgx_IHuhSq3AJ5eI5OnqOPBNLWSHKh2a30DoXe8/edit?usp=sharing"",""สตูล!M352"")"),94776)</f>
        <v>94776</v>
      </c>
      <c r="O457" s="175">
        <f t="shared" ca="1" si="116"/>
        <v>104.23421243648681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IFERROR(__xludf.DUMMYFUNCTION("IMPORTRANGE(""https://docs.google.com/spreadsheets/d/1IYY_tgx_IHuhSq3AJ5eI5OnqOPBNLWSHKh2a30DoXe8/edit?usp=sharing"",""สตูล!M354"")"),94776)</f>
        <v>94776</v>
      </c>
      <c r="O459" s="175">
        <f t="shared" ca="1" si="116"/>
        <v>104.23421243648681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IFERROR(__xludf.DUMMYFUNCTION("IMPORTRANGE(""https://docs.google.com/spreadsheets/d/1IYY_tgx_IHuhSq3AJ5eI5OnqOPBNLWSHKh2a30DoXe8/edit?usp=sharing"",""สตูล!M358"")"),94776)</f>
        <v>94776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IFERROR(__xludf.DUMMYFUNCTION("IMPORTRANGE(""https://docs.google.com/spreadsheets/d/1IYY_tgx_IHuhSq3AJ5eI5OnqOPBNLWSHKh2a30DoXe8/edit?usp=sharing"",""สตูล!L428"")"),44640)</f>
        <v>44640</v>
      </c>
      <c r="M533" s="418"/>
      <c r="N533" s="418">
        <f ca="1">IFERROR(__xludf.DUMMYFUNCTION("IMPORTRANGE(""https://docs.google.com/spreadsheets/d/1IYY_tgx_IHuhSq3AJ5eI5OnqOPBNLWSHKh2a30DoXe8/edit?usp=sharing"",""สตูล!M428"")"),44640)</f>
        <v>44640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IFERROR(__xludf.DUMMYFUNCTION("IMPORTRANGE(""https://docs.google.com/spreadsheets/d/1IYY_tgx_IHuhSq3AJ5eI5OnqOPBNLWSHKh2a30DoXe8/edit?usp=sharing"",""สตูล!L430"")"),44640)</f>
        <v>44640</v>
      </c>
      <c r="M535" s="169"/>
      <c r="N535" s="175">
        <f ca="1">IFERROR(__xludf.DUMMYFUNCTION("IMPORTRANGE(""https://docs.google.com/spreadsheets/d/1IYY_tgx_IHuhSq3AJ5eI5OnqOPBNLWSHKh2a30DoXe8/edit?usp=sharing"",""สตูล!M430"")"),44640)</f>
        <v>44640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IFERROR(__xludf.DUMMYFUNCTION("IMPORTRANGE(""https://docs.google.com/spreadsheets/d/1IYY_tgx_IHuhSq3AJ5eI5OnqOPBNLWSHKh2a30DoXe8/edit?usp=sharing"",""สตูล!L432"")"),44640)</f>
        <v>44640</v>
      </c>
      <c r="M537" s="175"/>
      <c r="N537" s="175">
        <f ca="1">IFERROR(__xludf.DUMMYFUNCTION("IMPORTRANGE(""https://docs.google.com/spreadsheets/d/1IYY_tgx_IHuhSq3AJ5eI5OnqOPBNLWSHKh2a30DoXe8/edit?usp=sharing"",""สตูล!M432"")"),44640)</f>
        <v>44640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IFERROR(__xludf.DUMMYFUNCTION("IMPORTRANGE(""https://docs.google.com/spreadsheets/d/1IYY_tgx_IHuhSq3AJ5eI5OnqOPBNLWSHKh2a30DoXe8/edit?usp=sharing"",""สตูล!M436"")"),27600)</f>
        <v>27600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IFERROR(__xludf.DUMMYFUNCTION("IMPORTRANGE(""https://docs.google.com/spreadsheets/d/1IYY_tgx_IHuhSq3AJ5eI5OnqOPBNLWSHKh2a30DoXe8/edit?usp=sharing"",""สตูล!J459"")"),414)</f>
        <v>414</v>
      </c>
      <c r="K564" s="378">
        <f ca="1">IF(I564&gt;0,J564*100/I564,0)</f>
        <v>207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IFERROR(__xludf.DUMMYFUNCTION("IMPORTRANGE(""https://docs.google.com/spreadsheets/d/1IYY_tgx_IHuhSq3AJ5eI5OnqOPBNLWSHKh2a30DoXe8/edit?usp=sharing"",""สตูล!M459"")"),124480)</f>
        <v>124480</v>
      </c>
      <c r="O564" s="379">
        <f t="shared" ref="O564:O568" ca="1" si="122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IFERROR(__xludf.DUMMYFUNCTION("IMPORTRANGE(""https://docs.google.com/spreadsheets/d/1IYY_tgx_IHuhSq3AJ5eI5OnqOPBNLWSHKh2a30DoXe8/edit?usp=sharing"",""สตูล!M461"")"),124480)</f>
        <v>124480</v>
      </c>
      <c r="O566" s="175">
        <f t="shared" ca="1" si="122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IFERROR(__xludf.DUMMYFUNCTION("IMPORTRANGE(""https://docs.google.com/spreadsheets/d/1IYY_tgx_IHuhSq3AJ5eI5OnqOPBNLWSHKh2a30DoXe8/edit?usp=sharing"",""สตูล!M463"")"),124480)</f>
        <v>124480</v>
      </c>
      <c r="O568" s="175">
        <f t="shared" ca="1" si="122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IFERROR(__xludf.DUMMYFUNCTION("IMPORTRANGE(""https://docs.google.com/spreadsheets/d/1IYY_tgx_IHuhSq3AJ5eI5OnqOPBNLWSHKh2a30DoXe8/edit?usp=sharing"",""สตูล!M467"")"),124480)</f>
        <v>124480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IFERROR(__xludf.DUMMYFUNCTION("IMPORTRANGE(""https://docs.google.com/spreadsheets/d/1IYY_tgx_IHuhSq3AJ5eI5OnqOPBNLWSHKh2a30DoXe8/edit?usp=sharing"",""สตูล!J468"")"),414)</f>
        <v>414</v>
      </c>
      <c r="K573" s="208">
        <f ca="1">IF(I573&gt;0,J573*100/I573,0)</f>
        <v>207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IFERROR(__xludf.DUMMYFUNCTION("IMPORTRANGE(""https://docs.google.com/spreadsheets/d/1IYY_tgx_IHuhSq3AJ5eI5OnqOPBNLWSHKh2a30DoXe8/edit?usp=sharing"",""สตูล!J472"")"),315)</f>
        <v>315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IFERROR(__xludf.DUMMYFUNCTION("IMPORTRANGE(""https://docs.google.com/spreadsheets/d/1IYY_tgx_IHuhSq3AJ5eI5OnqOPBNLWSHKh2a30DoXe8/edit?usp=sharing"",""สตูล!L492"")"),2600)</f>
        <v>2600</v>
      </c>
      <c r="M597" s="418"/>
      <c r="N597" s="418">
        <f ca="1">IFERROR(__xludf.DUMMYFUNCTION("IMPORTRANGE(""https://docs.google.com/spreadsheets/d/1IYY_tgx_IHuhSq3AJ5eI5OnqOPBNLWSHKh2a30DoXe8/edit?usp=sharing"",""สตูล!M492"")"),2600)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IFERROR(__xludf.DUMMYFUNCTION("IMPORTRANGE(""https://docs.google.com/spreadsheets/d/1IYY_tgx_IHuhSq3AJ5eI5OnqOPBNLWSHKh2a30DoXe8/edit?usp=sharing"",""สตูล!L494"")"),2600)</f>
        <v>2600</v>
      </c>
      <c r="M599" s="169"/>
      <c r="N599" s="175">
        <f ca="1">IFERROR(__xludf.DUMMYFUNCTION("IMPORTRANGE(""https://docs.google.com/spreadsheets/d/1IYY_tgx_IHuhSq3AJ5eI5OnqOPBNLWSHKh2a30DoXe8/edit?usp=sharing"",""สตูล!M494"")"),2600)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IFERROR(__xludf.DUMMYFUNCTION("IMPORTRANGE(""https://docs.google.com/spreadsheets/d/1IYY_tgx_IHuhSq3AJ5eI5OnqOPBNLWSHKh2a30DoXe8/edit?usp=sharing"",""สตูล!L496"")"),2600)</f>
        <v>2600</v>
      </c>
      <c r="M601" s="175"/>
      <c r="N601" s="175">
        <f ca="1">IFERROR(__xludf.DUMMYFUNCTION("IMPORTRANGE(""https://docs.google.com/spreadsheets/d/1IYY_tgx_IHuhSq3AJ5eI5OnqOPBNLWSHKh2a30DoXe8/edit?usp=sharing"",""สตูล!M496"")"),2600)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IFERROR(__xludf.DUMMYFUNCTION("IMPORTRANGE(""https://docs.google.com/spreadsheets/d/1IYY_tgx_IHuhSq3AJ5eI5OnqOPBNLWSHKh2a30DoXe8/edit?usp=sharing"",""สตูล!J525"")"),5586.37)</f>
        <v>5586.37</v>
      </c>
      <c r="K630" s="348">
        <f t="shared" ca="1" si="129"/>
        <v>45.040474078851894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IFERROR(__xludf.DUMMYFUNCTION("IMPORTRANGE(""https://docs.google.com/spreadsheets/d/1IYY_tgx_IHuhSq3AJ5eI5OnqOPBNLWSHKh2a30DoXe8/edit?usp=sharing"",""สตูล!I530"")"),17)</f>
        <v>17</v>
      </c>
      <c r="J635" s="518">
        <f ca="1">IFERROR(__xludf.DUMMYFUNCTION("IMPORTRANGE(""https://docs.google.com/spreadsheets/d/1IYY_tgx_IHuhSq3AJ5eI5OnqOPBNLWSHKh2a30DoXe8/edit?usp=sharing"",""สตูล!J530"")"),15)</f>
        <v>15</v>
      </c>
      <c r="K635" s="493">
        <f t="shared" ca="1" si="129"/>
        <v>88.235294117647058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288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7239748</v>
      </c>
      <c r="M8" s="23">
        <f t="shared" ca="1" si="0"/>
        <v>4444082</v>
      </c>
      <c r="N8" s="23">
        <f t="shared" ca="1" si="0"/>
        <v>6222597.2000000002</v>
      </c>
      <c r="O8" s="22">
        <f t="shared" ref="O8:O16" ca="1" si="1">IF(L8&gt;0,N8*100/L8,0)</f>
        <v>85.950466784202987</v>
      </c>
      <c r="P8" s="22">
        <f t="shared" ref="P8:P16" ca="1" si="2">IF(M8&gt;0,N8*100/M8,0)</f>
        <v>140.01985561922575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7239748</v>
      </c>
      <c r="M10" s="30">
        <f t="shared" ca="1" si="4"/>
        <v>4444082</v>
      </c>
      <c r="N10" s="30">
        <f t="shared" ca="1" si="4"/>
        <v>6222597.2000000002</v>
      </c>
      <c r="O10" s="29">
        <f t="shared" ca="1" si="1"/>
        <v>85.950466784202987</v>
      </c>
      <c r="P10" s="29">
        <f t="shared" ca="1" si="2"/>
        <v>140.01985561922575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7049198</v>
      </c>
      <c r="M12" s="38">
        <f t="shared" ca="1" si="6"/>
        <v>4253532</v>
      </c>
      <c r="N12" s="38">
        <f t="shared" ca="1" si="6"/>
        <v>6032047.2000000002</v>
      </c>
      <c r="O12" s="38">
        <f t="shared" ca="1" si="1"/>
        <v>85.570687615811053</v>
      </c>
      <c r="P12" s="38">
        <f t="shared" ca="1" si="2"/>
        <v>141.81266768417399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2453622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4595576</v>
      </c>
      <c r="M14" s="38">
        <f t="shared" si="8"/>
        <v>0</v>
      </c>
      <c r="N14" s="38">
        <f t="shared" ca="1" si="8"/>
        <v>1778515.2</v>
      </c>
      <c r="O14" s="41">
        <f t="shared" ca="1" si="1"/>
        <v>38.7005937884609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190550</v>
      </c>
      <c r="M16" s="38">
        <f t="shared" ca="1" si="10"/>
        <v>190550</v>
      </c>
      <c r="N16" s="38">
        <f t="shared" ca="1" si="10"/>
        <v>190550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4444082</v>
      </c>
      <c r="M18" s="23">
        <f t="shared" ca="1" si="11"/>
        <v>4444082</v>
      </c>
      <c r="N18" s="23">
        <f t="shared" ca="1" si="11"/>
        <v>4444082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4444082</v>
      </c>
      <c r="M20" s="30">
        <f t="shared" ca="1" si="15"/>
        <v>4444082</v>
      </c>
      <c r="N20" s="30">
        <f t="shared" ca="1" si="15"/>
        <v>4444082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4253532</v>
      </c>
      <c r="M22" s="42">
        <f t="shared" ca="1" si="18"/>
        <v>4253532</v>
      </c>
      <c r="N22" s="41">
        <f t="shared" ca="1" si="18"/>
        <v>4253532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2453622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1799910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190550</v>
      </c>
      <c r="M26" s="50">
        <f t="shared" ca="1" si="22"/>
        <v>190550</v>
      </c>
      <c r="N26" s="50">
        <f t="shared" ca="1" si="22"/>
        <v>190550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2795666</v>
      </c>
      <c r="M28" s="23">
        <f t="shared" si="23"/>
        <v>0</v>
      </c>
      <c r="N28" s="23">
        <f t="shared" ca="1" si="23"/>
        <v>1778515.2</v>
      </c>
      <c r="O28" s="22">
        <f t="shared" ref="O28:O30" ca="1" si="24">IF(L28&gt;0,N28*100/L28,0)</f>
        <v>63.616869826366958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2795666</v>
      </c>
      <c r="M30" s="30">
        <f t="shared" si="27"/>
        <v>0</v>
      </c>
      <c r="N30" s="30">
        <f t="shared" ca="1" si="27"/>
        <v>1778515.2</v>
      </c>
      <c r="O30" s="29">
        <f t="shared" ca="1" si="24"/>
        <v>63.616869826366958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2795666</v>
      </c>
      <c r="M32" s="41">
        <f t="shared" si="30"/>
        <v>0</v>
      </c>
      <c r="N32" s="41">
        <f t="shared" ca="1" si="30"/>
        <v>1778515.2</v>
      </c>
      <c r="O32" s="41">
        <f t="shared" ca="1" si="29"/>
        <v>63.616869826366958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2795666</v>
      </c>
      <c r="M34" s="41">
        <f t="shared" si="32"/>
        <v>0</v>
      </c>
      <c r="N34" s="41">
        <f t="shared" ca="1" si="32"/>
        <v>1778515.2</v>
      </c>
      <c r="O34" s="41">
        <f t="shared" ca="1" si="29"/>
        <v>63.616869826366958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4444082</v>
      </c>
      <c r="M37" s="55">
        <f t="shared" ca="1" si="33"/>
        <v>4444082</v>
      </c>
      <c r="N37" s="55">
        <f t="shared" ca="1" si="33"/>
        <v>4444082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572550</v>
      </c>
      <c r="M41" s="79">
        <f t="shared" ca="1" si="34"/>
        <v>572550</v>
      </c>
      <c r="N41" s="79">
        <f t="shared" ca="1" si="34"/>
        <v>572550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572550</v>
      </c>
      <c r="M43" s="79">
        <f t="shared" ca="1" si="38"/>
        <v>572550</v>
      </c>
      <c r="N43" s="79">
        <f t="shared" ca="1" si="38"/>
        <v>572550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IFERROR(__xludf.DUMMYFUNCTION("IMPORTRANGE(""https://docs.google.com/spreadsheets/d/1Yj_ptqi66GCucihVvJfMjLAmec39IyEx_6qawtMGysU/edit?usp=sharing"",""สบก!R94"")"),530800)</f>
        <v>530800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IFERROR(__xludf.DUMMYFUNCTION("IMPORTRANGE(""https://docs.google.com/spreadsheets/d/1Yj_ptqi66GCucihVvJfMjLAmec39IyEx_6qawtMGysU/edit?usp=sharing"",""สบก!O94"")"),41750)</f>
        <v>41750</v>
      </c>
      <c r="M49" s="101">
        <f ca="1">L49</f>
        <v>41750</v>
      </c>
      <c r="N49" s="91">
        <f ca="1">IFERROR(__xludf.DUMMYFUNCTION("IMPORTRANGE(""https://docs.google.com/spreadsheets/d/1Yj_ptqi66GCucihVvJfMjLAmec39IyEx_6qawtMGysU/edit?usp=sharing"",""สบก!S94"")"),41750)</f>
        <v>41750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735422</v>
      </c>
      <c r="M53" s="125">
        <f t="shared" ca="1" si="39"/>
        <v>735422</v>
      </c>
      <c r="N53" s="125">
        <f t="shared" ca="1" si="39"/>
        <v>735422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735422</v>
      </c>
      <c r="M55" s="125">
        <f t="shared" ca="1" si="43"/>
        <v>735422</v>
      </c>
      <c r="N55" s="125">
        <f t="shared" ca="1" si="43"/>
        <v>735422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735422</v>
      </c>
      <c r="M57" s="91">
        <f ca="1">IFERROR(__xludf.DUMMYFUNCTION("IMPORTRANGE(""https://docs.google.com/spreadsheets/d/1Yj_ptqi66GCucihVvJfMjLAmec39IyEx_6qawtMGysU/edit?usp=sharing"",""สบก!Z94"")"),735422)</f>
        <v>735422</v>
      </c>
      <c r="N57" s="91">
        <f ca="1">IFERROR(__xludf.DUMMYFUNCTION("IMPORTRANGE(""https://docs.google.com/spreadsheets/d/1Yj_ptqi66GCucihVvJfMjLAmec39IyEx_6qawtMGysU/edit?usp=sharing"",""สบก!AA94"")"),735422)</f>
        <v>735422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IFERROR(__xludf.DUMMYFUNCTION("IMPORTRANGE(""https://docs.google.com/spreadsheets/d/1Yj_ptqi66GCucihVvJfMjLAmec39IyEx_6qawtMGysU/edit?usp=sharing"",""สบก!V94"")"),735422)</f>
        <v>735422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81850</v>
      </c>
      <c r="M118" s="156">
        <f t="shared" ca="1" si="58"/>
        <v>81850</v>
      </c>
      <c r="N118" s="156">
        <f t="shared" ca="1" si="58"/>
        <v>81850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81850</v>
      </c>
      <c r="M120" s="161">
        <f t="shared" ca="1" si="62"/>
        <v>81850</v>
      </c>
      <c r="N120" s="161">
        <f t="shared" ca="1" si="62"/>
        <v>81850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81850</v>
      </c>
      <c r="M122" s="173">
        <f ca="1">IFERROR(__xludf.DUMMYFUNCTION("IMPORTRANGE(""https://docs.google.com/spreadsheets/d/1Yj_ptqi66GCucihVvJfMjLAmec39IyEx_6qawtMGysU/edit?usp=sharing"",""สบก!BA94"")"),81850)</f>
        <v>81850</v>
      </c>
      <c r="N122" s="174">
        <f ca="1">IFERROR(__xludf.DUMMYFUNCTION("IMPORTRANGE(""https://docs.google.com/spreadsheets/d/1Yj_ptqi66GCucihVvJfMjLAmec39IyEx_6qawtMGysU/edit?usp=sharing"",""สบก!BB94"")"),81850)</f>
        <v>81850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IFERROR(__xludf.DUMMYFUNCTION("IMPORTRANGE(""https://docs.google.com/spreadsheets/d/1Yj_ptqi66GCucihVvJfMjLAmec39IyEx_6qawtMGysU/edit?usp=sharing"",""สบก!AX94"")"),81850)</f>
        <v>81850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57000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57000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IFERROR(__xludf.DUMMYFUNCTION("IMPORTRANGE(""https://docs.google.com/spreadsheets/d/1Yj_ptqi66GCucihVvJfMjLAmec39IyEx_6qawtMGysU/edit?usp=sharing"",""สบก!BK94"")"),57000)</f>
        <v>57000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IFERROR(__xludf.DUMMYFUNCTION("IMPORTRANGE(""https://docs.google.com/spreadsheets/d/1IYY_tgx_IHuhSq3AJ5eI5OnqOPBNLWSHKh2a30DoXe8/edit?usp=sharing"",""สุราษฎร์ธานี!J84"")"),90)</f>
        <v>90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IFERROR(__xludf.DUMMYFUNCTION("IMPORTRANGE(""https://docs.google.com/spreadsheets/d/1IYY_tgx_IHuhSq3AJ5eI5OnqOPBNLWSHKh2a30DoXe8/edit?usp=sharing"",""สุราษฎร์ธานี!J85"")"),90)</f>
        <v>90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89000</v>
      </c>
      <c r="O250" s="155">
        <f t="shared" ref="O250:O252" ca="1" si="78">IF(L250&gt;0,N250*100/L250,0)</f>
        <v>100</v>
      </c>
      <c r="P250" s="155">
        <f t="shared" ref="P250:P252" ca="1" si="79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89000</v>
      </c>
      <c r="O252" s="160">
        <f t="shared" ca="1" si="78"/>
        <v>100</v>
      </c>
      <c r="P252" s="160">
        <f t="shared" ca="1" si="79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IFERROR(__xludf.DUMMYFUNCTION("IMPORTRANGE(""https://docs.google.com/spreadsheets/d/1Yj_ptqi66GCucihVvJfMjLAmec39IyEx_6qawtMGysU/edit?usp=sharing"",""สบก!CC94"")"),89000)</f>
        <v>89000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IFERROR(__xludf.DUMMYFUNCTION("IMPORTRANGE(""https://docs.google.com/spreadsheets/d/1IYY_tgx_IHuhSq3AJ5eI5OnqOPBNLWSHKh2a30DoXe8/edit?usp=sharing"",""สุราษฎร์ธานี!J181"")"),25)</f>
        <v>25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465380</v>
      </c>
      <c r="M271" s="156">
        <f t="shared" ca="1" si="83"/>
        <v>465380</v>
      </c>
      <c r="N271" s="156">
        <f t="shared" ca="1" si="83"/>
        <v>465380</v>
      </c>
      <c r="O271" s="155">
        <f t="shared" ref="O271:O273" ca="1" si="84">IF(L271&gt;0,N271*100/L271,0)</f>
        <v>100</v>
      </c>
      <c r="P271" s="155">
        <f t="shared" ref="P271:P273" ca="1" si="85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465380</v>
      </c>
      <c r="M273" s="161">
        <f t="shared" ca="1" si="87"/>
        <v>465380</v>
      </c>
      <c r="N273" s="161">
        <f t="shared" ca="1" si="87"/>
        <v>465380</v>
      </c>
      <c r="O273" s="160">
        <f t="shared" ca="1" si="84"/>
        <v>100</v>
      </c>
      <c r="P273" s="160">
        <f t="shared" ca="1" si="85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465380</v>
      </c>
      <c r="M275" s="173">
        <f ca="1">IFERROR(__xludf.DUMMYFUNCTION("IMPORTRANGE(""https://docs.google.com/spreadsheets/d/1Yj_ptqi66GCucihVvJfMjLAmec39IyEx_6qawtMGysU/edit?usp=sharing"",""สบก!CK94"")"),465380)</f>
        <v>465380</v>
      </c>
      <c r="N275" s="174">
        <f ca="1">IFERROR(__xludf.DUMMYFUNCTION("IMPORTRANGE(""https://docs.google.com/spreadsheets/d/1Yj_ptqi66GCucihVvJfMjLAmec39IyEx_6qawtMGysU/edit?usp=sharing"",""สบก!CL94"")"),465380)</f>
        <v>465380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IFERROR(__xludf.DUMMYFUNCTION("IMPORTRANGE(""https://docs.google.com/spreadsheets/d/1Yj_ptqi66GCucihVvJfMjLAmec39IyEx_6qawtMGysU/edit?usp=sharing"",""สบก!CH94"")"),201380)</f>
        <v>201380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IFERROR(__xludf.DUMMYFUNCTION("IMPORTRANGE(""https://docs.google.com/spreadsheets/d/1IYY_tgx_IHuhSq3AJ5eI5OnqOPBNLWSHKh2a30DoXe8/edit?usp=sharing"",""สุราษฎร์ธานี!J212"")"),1)</f>
        <v>1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278600</v>
      </c>
      <c r="O310" s="155">
        <f t="shared" ref="O310:O312" ca="1" si="94">IF(L310&gt;0,N310*100/L310,0)</f>
        <v>100</v>
      </c>
      <c r="P310" s="155">
        <f t="shared" ref="P310:P312" ca="1" si="95">IF(M310&gt;0,N310*100/M310,0)</f>
        <v>100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278600</v>
      </c>
      <c r="O312" s="160">
        <f t="shared" ca="1" si="94"/>
        <v>100</v>
      </c>
      <c r="P312" s="160">
        <f t="shared" ca="1" si="95"/>
        <v>100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IFERROR(__xludf.DUMMYFUNCTION("IMPORTRANGE(""https://docs.google.com/spreadsheets/d/1Yj_ptqi66GCucihVvJfMjLAmec39IyEx_6qawtMGysU/edit?usp=sharing"",""สบก!DD94"")"),278600)</f>
        <v>278600</v>
      </c>
      <c r="O314" s="175">
        <f ca="1">IF(L314&gt;0,N314*100/L314,0)</f>
        <v>100</v>
      </c>
      <c r="P314" s="175">
        <f ca="1">IF(M314&gt;0,N314*100/M314,0)</f>
        <v>100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IFERROR(__xludf.DUMMYFUNCTION("IMPORTRANGE(""https://docs.google.com/spreadsheets/d/1IYY_tgx_IHuhSq3AJ5eI5OnqOPBNLWSHKh2a30DoXe8/edit?usp=sharing"",""สุราษฎร์ธานี!J225"")"),1)</f>
        <v>1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IFERROR(__xludf.DUMMYFUNCTION("IMPORTRANGE(""https://docs.google.com/spreadsheets/d/1IYY_tgx_IHuhSq3AJ5eI5OnqOPBNLWSHKh2a30DoXe8/edit?usp=sharing"",""สุราษฎร์ธานี!J228"")"),952)</f>
        <v>952</v>
      </c>
      <c r="K328" s="323">
        <f ca="1">IF(I328&gt;0,J328*100/I328,0)</f>
        <v>126.93333333333334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2059810</v>
      </c>
      <c r="M329" s="156">
        <f t="shared" ca="1" si="98"/>
        <v>2059810</v>
      </c>
      <c r="N329" s="156">
        <f t="shared" ca="1" si="98"/>
        <v>2059810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2059810</v>
      </c>
      <c r="M331" s="161">
        <f t="shared" ca="1" si="102"/>
        <v>2059810</v>
      </c>
      <c r="N331" s="161">
        <f t="shared" ca="1" si="102"/>
        <v>2059810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1923010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IFERROR(__xludf.DUMMYFUNCTION("IMPORTRANGE(""https://docs.google.com/spreadsheets/d/1Yj_ptqi66GCucihVvJfMjLAmec39IyEx_6qawtMGysU/edit?usp=sharing"",""สบก!DM94"")"),1923010)</f>
        <v>1923010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IFERROR(__xludf.DUMMYFUNCTION("IMPORTRANGE(""https://docs.google.com/spreadsheets/d/1Yj_ptqi66GCucihVvJfMjLAmec39IyEx_6qawtMGysU/edit?usp=sharing"",""สบก!DI94"")"),999610)</f>
        <v>999610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IFERROR(__xludf.DUMMYFUNCTION("IMPORTRANGE(""https://docs.google.com/spreadsheets/d/1IYY_tgx_IHuhSq3AJ5eI5OnqOPBNLWSHKh2a30DoXe8/edit?usp=sharing"",""สุราษฎร์ธานี!J235"")"),8283.18999999999)</f>
        <v>8283.1899999999896</v>
      </c>
      <c r="K340" s="348">
        <f t="shared" ca="1" si="103"/>
        <v>138.0531666666665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IFERROR(__xludf.DUMMYFUNCTION("IMPORTRANGE(""https://docs.google.com/spreadsheets/d/1IYY_tgx_IHuhSq3AJ5eI5OnqOPBNLWSHKh2a30DoXe8/edit?usp=sharing"",""สุราษฎร์ธานี!J236"")"),1209)</f>
        <v>1209</v>
      </c>
      <c r="K341" s="348">
        <f t="shared" ca="1" si="103"/>
        <v>161.19999999999999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IFERROR(__xludf.DUMMYFUNCTION("IMPORTRANGE(""https://docs.google.com/spreadsheets/d/1IYY_tgx_IHuhSq3AJ5eI5OnqOPBNLWSHKh2a30DoXe8/edit?usp=sharing"",""สุราษฎร์ธานี!J237"")"),16110.65)</f>
        <v>16110.65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IFERROR(__xludf.DUMMYFUNCTION("IMPORTRANGE(""https://docs.google.com/spreadsheets/d/1IYY_tgx_IHuhSq3AJ5eI5OnqOPBNLWSHKh2a30DoXe8/edit?usp=sharing"",""สุราษฎร์ธานี!J240"")"),952)</f>
        <v>952</v>
      </c>
      <c r="K345" s="348">
        <f t="shared" ca="1" si="103"/>
        <v>126.93333333333334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IFERROR(__xludf.DUMMYFUNCTION("IMPORTRANGE(""https://docs.google.com/spreadsheets/d/1IYY_tgx_IHuhSq3AJ5eI5OnqOPBNLWSHKh2a30DoXe8/edit?usp=sharing"",""สุราษฎร์ธานี!J241"")"),13369.8699999999)</f>
        <v>13369.869999999901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IFERROR(__xludf.DUMMYFUNCTION("IMPORTRANGE(""https://docs.google.com/spreadsheets/d/1IYY_tgx_IHuhSq3AJ5eI5OnqOPBNLWSHKh2a30DoXe8/edit?usp=sharing"",""สุราษฎร์ธานี!L242"")"),2795666)</f>
        <v>2795666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IFERROR(__xludf.DUMMYFUNCTION("IMPORTRANGE(""https://docs.google.com/spreadsheets/d/1IYY_tgx_IHuhSq3AJ5eI5OnqOPBNLWSHKh2a30DoXe8/edit?usp=sharing"",""สุราษฎร์ธานี!M242"")"),1778515.2)</f>
        <v>1778515.2</v>
      </c>
      <c r="O347" s="364">
        <f ca="1">+IF(L347&gt;0,N347*100/L347,0)</f>
        <v>63.616869826366958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IFERROR(__xludf.DUMMYFUNCTION("IMPORTRANGE(""https://docs.google.com/spreadsheets/d/1IYY_tgx_IHuhSq3AJ5eI5OnqOPBNLWSHKh2a30DoXe8/edit?usp=sharing"",""สุราษฎร์ธานี!L244"")"),338190)</f>
        <v>338190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IFERROR(__xludf.DUMMYFUNCTION("IMPORTRANGE(""https://docs.google.com/spreadsheets/d/1IYY_tgx_IHuhSq3AJ5eI5OnqOPBNLWSHKh2a30DoXe8/edit?usp=sharing"",""สุราษฎร์ธานี!M244"")"),316288.66)</f>
        <v>316288.65999999997</v>
      </c>
      <c r="O349" s="379">
        <f ca="1">+IF(L349&gt;0,N349*100/L349,0)</f>
        <v>93.52395399036044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IFERROR(__xludf.DUMMYFUNCTION("IMPORTRANGE(""https://docs.google.com/spreadsheets/d/1IYY_tgx_IHuhSq3AJ5eI5OnqOPBNLWSHKh2a30DoXe8/edit?usp=sharing"",""สุราษฎร์ธานี!L247"")"),338190)</f>
        <v>338190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IFERROR(__xludf.DUMMYFUNCTION("IMPORTRANGE(""https://docs.google.com/spreadsheets/d/1IYY_tgx_IHuhSq3AJ5eI5OnqOPBNLWSHKh2a30DoXe8/edit?usp=sharing"",""สุราษฎร์ธานี!M247"")"),316288.66)</f>
        <v>316288.65999999997</v>
      </c>
      <c r="O352" s="169">
        <f t="shared" ca="1" si="105"/>
        <v>93.52395399036044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IFERROR(__xludf.DUMMYFUNCTION("IMPORTRANGE(""https://docs.google.com/spreadsheets/d/1IYY_tgx_IHuhSq3AJ5eI5OnqOPBNLWSHKh2a30DoXe8/edit?usp=sharing"",""สุราษฎร์ธานี!L249"")"),338190)</f>
        <v>338190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IFERROR(__xludf.DUMMYFUNCTION("IMPORTRANGE(""https://docs.google.com/spreadsheets/d/1IYY_tgx_IHuhSq3AJ5eI5OnqOPBNLWSHKh2a30DoXe8/edit?usp=sharing"",""สุราษฎร์ธานี!M249"")"),316288.66)</f>
        <v>316288.65999999997</v>
      </c>
      <c r="O354" s="175">
        <f t="shared" ca="1" si="105"/>
        <v>93.52395399036044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IFERROR(__xludf.DUMMYFUNCTION("IMPORTRANGE(""https://docs.google.com/spreadsheets/d/1IYY_tgx_IHuhSq3AJ5eI5OnqOPBNLWSHKh2a30DoXe8/edit?usp=sharing"",""สุราษฎร์ธานี!M252"")"),149108.66)</f>
        <v>149108.66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IFERROR(__xludf.DUMMYFUNCTION("IMPORTRANGE(""https://docs.google.com/spreadsheets/d/1IYY_tgx_IHuhSq3AJ5eI5OnqOPBNLWSHKh2a30DoXe8/edit?usp=sharing"",""สุราษฎร์ธานี!M253"")"),33780)</f>
        <v>33780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IFERROR(__xludf.DUMMYFUNCTION("IMPORTRANGE(""https://docs.google.com/spreadsheets/d/1IYY_tgx_IHuhSq3AJ5eI5OnqOPBNLWSHKh2a30DoXe8/edit?usp=sharing"",""สุราษฎร์ธานี!M275"")"),709576.28)</f>
        <v>709576.28</v>
      </c>
      <c r="O380" s="379">
        <f ca="1">+IF(L380&gt;0,N380*100/L380,0)</f>
        <v>68.990032279391741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IFERROR(__xludf.DUMMYFUNCTION("IMPORTRANGE(""https://docs.google.com/spreadsheets/d/1IYY_tgx_IHuhSq3AJ5eI5OnqOPBNLWSHKh2a30DoXe8/edit?usp=sharing"",""สุราษฎร์ธานี!M278"")"),709576.28)</f>
        <v>709576.28</v>
      </c>
      <c r="O383" s="169">
        <f t="shared" ca="1" si="109"/>
        <v>68.990032279391741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IFERROR(__xludf.DUMMYFUNCTION("IMPORTRANGE(""https://docs.google.com/spreadsheets/d/1IYY_tgx_IHuhSq3AJ5eI5OnqOPBNLWSHKh2a30DoXe8/edit?usp=sharing"",""สุราษฎร์ธานี!M280"")"),709576.28)</f>
        <v>709576.28</v>
      </c>
      <c r="O385" s="175">
        <f t="shared" ca="1" si="109"/>
        <v>68.990032279391741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IFERROR(__xludf.DUMMYFUNCTION("IMPORTRANGE(""https://docs.google.com/spreadsheets/d/1IYY_tgx_IHuhSq3AJ5eI5OnqOPBNLWSHKh2a30DoXe8/edit?usp=sharing"",""สุราษฎร์ธานี!M282"")"),358888.88)</f>
        <v>358888.88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IFERROR(__xludf.DUMMYFUNCTION("IMPORTRANGE(""https://docs.google.com/spreadsheets/d/1IYY_tgx_IHuhSq3AJ5eI5OnqOPBNLWSHKh2a30DoXe8/edit?usp=sharing"",""สุราษฎร์ธานี!M283"")"),126168.8)</f>
        <v>126168.8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IFERROR(__xludf.DUMMYFUNCTION("IMPORTRANGE(""https://docs.google.com/spreadsheets/d/1IYY_tgx_IHuhSq3AJ5eI5OnqOPBNLWSHKh2a30DoXe8/edit?usp=sharing"",""สุราษฎร์ธานี!M284"")"),26519.6)</f>
        <v>26519.599999999999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IFERROR(__xludf.DUMMYFUNCTION("IMPORTRANGE(""https://docs.google.com/spreadsheets/d/1IYY_tgx_IHuhSq3AJ5eI5OnqOPBNLWSHKh2a30DoXe8/edit?usp=sharing"",""สุราษฎร์ธานี!M296"")"),73600)</f>
        <v>73600</v>
      </c>
      <c r="O401" s="379">
        <f ca="1">+IF(L401&gt;0,N401*100/L401,0)</f>
        <v>90.173976966429791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IFERROR(__xludf.DUMMYFUNCTION("IMPORTRANGE(""https://docs.google.com/spreadsheets/d/1IYY_tgx_IHuhSq3AJ5eI5OnqOPBNLWSHKh2a30DoXe8/edit?usp=sharing"",""สุราษฎร์ธานี!M299"")"),73600)</f>
        <v>73600</v>
      </c>
      <c r="O404" s="175">
        <f t="shared" ca="1" si="112"/>
        <v>90.173976966429791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IFERROR(__xludf.DUMMYFUNCTION("IMPORTRANGE(""https://docs.google.com/spreadsheets/d/1IYY_tgx_IHuhSq3AJ5eI5OnqOPBNLWSHKh2a30DoXe8/edit?usp=sharing"",""สุราษฎร์ธานี!M301"")"),73600)</f>
        <v>73600</v>
      </c>
      <c r="O406" s="175">
        <f t="shared" ca="1" si="112"/>
        <v>90.173976966429791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IFERROR(__xludf.DUMMYFUNCTION("IMPORTRANGE(""https://docs.google.com/spreadsheets/d/1IYY_tgx_IHuhSq3AJ5eI5OnqOPBNLWSHKh2a30DoXe8/edit?usp=sharing"",""สุราษฎร์ธานี!M305"")"),13700)</f>
        <v>13700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IFERROR(__xludf.DUMMYFUNCTION("IMPORTRANGE(""https://docs.google.com/spreadsheets/d/1IYY_tgx_IHuhSq3AJ5eI5OnqOPBNLWSHKh2a30DoXe8/edit?usp=sharing"",""สุราษฎร์ธานี!M330"")"),100000)</f>
        <v>100000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IFERROR(__xludf.DUMMYFUNCTION("IMPORTRANGE(""https://docs.google.com/spreadsheets/d/1IYY_tgx_IHuhSq3AJ5eI5OnqOPBNLWSHKh2a30DoXe8/edit?usp=sharing"",""สุราษฎร์ธานี!M332"")"),100000)</f>
        <v>100000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IFERROR(__xludf.DUMMYFUNCTION("IMPORTRANGE(""https://docs.google.com/spreadsheets/d/1IYY_tgx_IHuhSq3AJ5eI5OnqOPBNLWSHKh2a30DoXe8/edit?usp=sharing"",""สุราษฎร์ธานี!M334"")"),100000)</f>
        <v>100000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IFERROR(__xludf.DUMMYFUNCTION("IMPORTRANGE(""https://docs.google.com/spreadsheets/d/1IYY_tgx_IHuhSq3AJ5eI5OnqOPBNLWSHKh2a30DoXe8/edit?usp=sharing"",""สุราษฎร์ธานี!L350"")"),1026696)</f>
        <v>1026696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IFERROR(__xludf.DUMMYFUNCTION("IMPORTRANGE(""https://docs.google.com/spreadsheets/d/1IYY_tgx_IHuhSq3AJ5eI5OnqOPBNLWSHKh2a30DoXe8/edit?usp=sharing"",""สุราษฎร์ธานี!M350"")"),408400.3)</f>
        <v>408400.3</v>
      </c>
      <c r="O455" s="379">
        <f t="shared" ref="O455:O459" ca="1" si="116">+IF(L455&gt;0,N455*100/L455,0)</f>
        <v>39.77811348247193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IFERROR(__xludf.DUMMYFUNCTION("IMPORTRANGE(""https://docs.google.com/spreadsheets/d/1IYY_tgx_IHuhSq3AJ5eI5OnqOPBNLWSHKh2a30DoXe8/edit?usp=sharing"",""สุราษฎร์ธานี!L352"")"),1026696)</f>
        <v>1026696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IFERROR(__xludf.DUMMYFUNCTION("IMPORTRANGE(""https://docs.google.com/spreadsheets/d/1IYY_tgx_IHuhSq3AJ5eI5OnqOPBNLWSHKh2a30DoXe8/edit?usp=sharing"",""สุราษฎร์ธานี!M352"")"),408400.3)</f>
        <v>408400.3</v>
      </c>
      <c r="O457" s="175">
        <f t="shared" ca="1" si="116"/>
        <v>39.77811348247193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IFERROR(__xludf.DUMMYFUNCTION("IMPORTRANGE(""https://docs.google.com/spreadsheets/d/1IYY_tgx_IHuhSq3AJ5eI5OnqOPBNLWSHKh2a30DoXe8/edit?usp=sharing"",""สุราษฎร์ธานี!L354"")"),1026696)</f>
        <v>1026696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IFERROR(__xludf.DUMMYFUNCTION("IMPORTRANGE(""https://docs.google.com/spreadsheets/d/1IYY_tgx_IHuhSq3AJ5eI5OnqOPBNLWSHKh2a30DoXe8/edit?usp=sharing"",""สุราษฎร์ธานี!M354"")"),408400.3)</f>
        <v>408400.3</v>
      </c>
      <c r="O459" s="175">
        <f t="shared" ca="1" si="116"/>
        <v>39.77811348247193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IFERROR(__xludf.DUMMYFUNCTION("IMPORTRANGE(""https://docs.google.com/spreadsheets/d/1IYY_tgx_IHuhSq3AJ5eI5OnqOPBNLWSHKh2a30DoXe8/edit?usp=sharing"",""สุราษฎร์ธานี!M357"")"),147808.67)</f>
        <v>147808.67000000001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IFERROR(__xludf.DUMMYFUNCTION("IMPORTRANGE(""https://docs.google.com/spreadsheets/d/1IYY_tgx_IHuhSq3AJ5eI5OnqOPBNLWSHKh2a30DoXe8/edit?usp=sharing"",""สุราษฎร์ธานี!M358"")"),260591.63)</f>
        <v>260591.63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IFERROR(__xludf.DUMMYFUNCTION("IMPORTRANGE(""https://docs.google.com/spreadsheets/d/1IYY_tgx_IHuhSq3AJ5eI5OnqOPBNLWSHKh2a30DoXe8/edit?usp=sharing"",""สุราษฎร์ธานี!J370"")"),125062)</f>
        <v>125062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IFERROR(__xludf.DUMMYFUNCTION("IMPORTRANGE(""https://docs.google.com/spreadsheets/d/1IYY_tgx_IHuhSq3AJ5eI5OnqOPBNLWSHKh2a30DoXe8/edit?usp=sharing"",""สุราษฎร์ธานี!J371"")"),10038)</f>
        <v>10038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IFERROR(__xludf.DUMMYFUNCTION("IMPORTRANGE(""https://docs.google.com/spreadsheets/d/1IYY_tgx_IHuhSq3AJ5eI5OnqOPBNLWSHKh2a30DoXe8/edit?usp=sharing"",""สุราษฎร์ธานี!J372"")"),25278)</f>
        <v>25278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IFERROR(__xludf.DUMMYFUNCTION("IMPORTRANGE(""https://docs.google.com/spreadsheets/d/1IYY_tgx_IHuhSq3AJ5eI5OnqOPBNLWSHKh2a30DoXe8/edit?usp=sharing"",""สุราษฎร์ธานี!J373"")"),1706)</f>
        <v>1706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IFERROR(__xludf.DUMMYFUNCTION("IMPORTRANGE(""https://docs.google.com/spreadsheets/d/1IYY_tgx_IHuhSq3AJ5eI5OnqOPBNLWSHKh2a30DoXe8/edit?usp=sharing"",""สุราษฎร์ธานี!J378"")"),135250)</f>
        <v>135250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IFERROR(__xludf.DUMMYFUNCTION("IMPORTRANGE(""https://docs.google.com/spreadsheets/d/1IYY_tgx_IHuhSq3AJ5eI5OnqOPBNLWSHKh2a30DoXe8/edit?usp=sharing"",""สุราษฎร์ธานี!J379"")"),10605)</f>
        <v>10605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IFERROR(__xludf.DUMMYFUNCTION("IMPORTRANGE(""https://docs.google.com/spreadsheets/d/1IYY_tgx_IHuhSq3AJ5eI5OnqOPBNLWSHKh2a30DoXe8/edit?usp=sharing"",""สุราษฎร์ธานี!J380"")"),1)</f>
        <v>1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IFERROR(__xludf.DUMMYFUNCTION("IMPORTRANGE(""https://docs.google.com/spreadsheets/d/1IYY_tgx_IHuhSq3AJ5eI5OnqOPBNLWSHKh2a30DoXe8/edit?usp=sharing"",""สุราษฎร์ธานี!J382"")"),1422)</f>
        <v>1422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IFERROR(__xludf.DUMMYFUNCTION("IMPORTRANGE(""https://docs.google.com/spreadsheets/d/1IYY_tgx_IHuhSq3AJ5eI5OnqOPBNLWSHKh2a30DoXe8/edit?usp=sharing"",""สุราษฎร์ธานี!J383"")"),119)</f>
        <v>119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IFERROR(__xludf.DUMMYFUNCTION("IMPORTRANGE(""https://docs.google.com/spreadsheets/d/1IYY_tgx_IHuhSq3AJ5eI5OnqOPBNLWSHKh2a30DoXe8/edit?usp=sharing"",""สุราษฎร์ธานี!J384"")"),1369)</f>
        <v>1369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IFERROR(__xludf.DUMMYFUNCTION("IMPORTRANGE(""https://docs.google.com/spreadsheets/d/1IYY_tgx_IHuhSq3AJ5eI5OnqOPBNLWSHKh2a30DoXe8/edit?usp=sharing"",""สุราษฎร์ธานี!J385"")"),114)</f>
        <v>114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IFERROR(__xludf.DUMMYFUNCTION("IMPORTRANGE(""https://docs.google.com/spreadsheets/d/1IYY_tgx_IHuhSq3AJ5eI5OnqOPBNLWSHKh2a30DoXe8/edit?usp=sharing"",""สุราษฎร์ธานี!J388"")"),15059)</f>
        <v>15059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IFERROR(__xludf.DUMMYFUNCTION("IMPORTRANGE(""https://docs.google.com/spreadsheets/d/1IYY_tgx_IHuhSq3AJ5eI5OnqOPBNLWSHKh2a30DoXe8/edit?usp=sharing"",""สุราษฎร์ธานี!J389"")"),1135)</f>
        <v>1135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IFERROR(__xludf.DUMMYFUNCTION("IMPORTRANGE(""https://docs.google.com/spreadsheets/d/1IYY_tgx_IHuhSq3AJ5eI5OnqOPBNLWSHKh2a30DoXe8/edit?usp=sharing"",""สุราษฎร์ธานี!J392"")"),6181)</f>
        <v>6181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IFERROR(__xludf.DUMMYFUNCTION("IMPORTRANGE(""https://docs.google.com/spreadsheets/d/1IYY_tgx_IHuhSq3AJ5eI5OnqOPBNLWSHKh2a30DoXe8/edit?usp=sharing"",""สุราษฎร์ธานี!J393"")"),6181)</f>
        <v>6181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IFERROR(__xludf.DUMMYFUNCTION("IMPORTRANGE(""https://docs.google.com/spreadsheets/d/1IYY_tgx_IHuhSq3AJ5eI5OnqOPBNLWSHKh2a30DoXe8/edit?usp=sharing"",""สุราษฎร์ธานี!J394"")"),466)</f>
        <v>466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IFERROR(__xludf.DUMMYFUNCTION("IMPORTRANGE(""https://docs.google.com/spreadsheets/d/1IYY_tgx_IHuhSq3AJ5eI5OnqOPBNLWSHKh2a30DoXe8/edit?usp=sharing"",""สุราษฎร์ธานี!J395"")"),6181)</f>
        <v>6181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IFERROR(__xludf.DUMMYFUNCTION("IMPORTRANGE(""https://docs.google.com/spreadsheets/d/1IYY_tgx_IHuhSq3AJ5eI5OnqOPBNLWSHKh2a30DoXe8/edit?usp=sharing"",""สุราษฎร์ธานี!J396"")"),466)</f>
        <v>466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IFERROR(__xludf.DUMMYFUNCTION("IMPORTRANGE(""https://docs.google.com/spreadsheets/d/1IYY_tgx_IHuhSq3AJ5eI5OnqOPBNLWSHKh2a30DoXe8/edit?usp=sharing"",""สุราษฎร์ธานี!J397"")"),1482)</f>
        <v>1482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IFERROR(__xludf.DUMMYFUNCTION("IMPORTRANGE(""https://docs.google.com/spreadsheets/d/1IYY_tgx_IHuhSq3AJ5eI5OnqOPBNLWSHKh2a30DoXe8/edit?usp=sharing"",""สุราษฎร์ธานี!J398"")"),102)</f>
        <v>102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IFERROR(__xludf.DUMMYFUNCTION("IMPORTRANGE(""https://docs.google.com/spreadsheets/d/1IYY_tgx_IHuhSq3AJ5eI5OnqOPBNLWSHKh2a30DoXe8/edit?usp=sharing"",""สุราษฎร์ธานี!J399"")"),4699)</f>
        <v>4699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IFERROR(__xludf.DUMMYFUNCTION("IMPORTRANGE(""https://docs.google.com/spreadsheets/d/1IYY_tgx_IHuhSq3AJ5eI5OnqOPBNLWSHKh2a30DoXe8/edit?usp=sharing"",""สุราษฎร์ธานี!J400"")"),364)</f>
        <v>364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IFERROR(__xludf.DUMMYFUNCTION("IMPORTRANGE(""https://docs.google.com/spreadsheets/d/1IYY_tgx_IHuhSq3AJ5eI5OnqOPBNLWSHKh2a30DoXe8/edit?usp=sharing"",""สุราษฎร์ธานี!J420"")"),3)</f>
        <v>3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IFERROR(__xludf.DUMMYFUNCTION("IMPORTRANGE(""https://docs.google.com/spreadsheets/d/1IYY_tgx_IHuhSq3AJ5eI5OnqOPBNLWSHKh2a30DoXe8/edit?usp=sharing"",""สุราษฎร์ธานี!J421"")"),2)</f>
        <v>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IFERROR(__xludf.DUMMYFUNCTION("IMPORTRANGE(""https://docs.google.com/spreadsheets/d/1IYY_tgx_IHuhSq3AJ5eI5OnqOPBNLWSHKh2a30DoXe8/edit?usp=sharing"",""สุราษฎร์ธานี!J422"")"),1)</f>
        <v>1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IFERROR(__xludf.DUMMYFUNCTION("IMPORTRANGE(""https://docs.google.com/spreadsheets/d/1IYY_tgx_IHuhSq3AJ5eI5OnqOPBNLWSHKh2a30DoXe8/edit?usp=sharing"",""สุราษฎร์ธานี!J424"")"),2)</f>
        <v>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IFERROR(__xludf.DUMMYFUNCTION("IMPORTRANGE(""https://docs.google.com/spreadsheets/d/1IYY_tgx_IHuhSq3AJ5eI5OnqOPBNLWSHKh2a30DoXe8/edit?usp=sharing"",""สุราษฎร์ธานี!J425"")"),1)</f>
        <v>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IFERROR(__xludf.DUMMYFUNCTION("IMPORTRANGE(""https://docs.google.com/spreadsheets/d/1IYY_tgx_IHuhSq3AJ5eI5OnqOPBNLWSHKh2a30DoXe8/edit?usp=sharing"",""สุราษฎร์ธานี!L428"")"),50840)</f>
        <v>50840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IFERROR(__xludf.DUMMYFUNCTION("IMPORTRANGE(""https://docs.google.com/spreadsheets/d/1IYY_tgx_IHuhSq3AJ5eI5OnqOPBNLWSHKh2a30DoXe8/edit?usp=sharing"",""สุราษฎร์ธานี!M428"")"),50840)</f>
        <v>50840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IFERROR(__xludf.DUMMYFUNCTION("IMPORTRANGE(""https://docs.google.com/spreadsheets/d/1IYY_tgx_IHuhSq3AJ5eI5OnqOPBNLWSHKh2a30DoXe8/edit?usp=sharing"",""สุราษฎร์ธานี!L430"")"),50840)</f>
        <v>50840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IFERROR(__xludf.DUMMYFUNCTION("IMPORTRANGE(""https://docs.google.com/spreadsheets/d/1IYY_tgx_IHuhSq3AJ5eI5OnqOPBNLWSHKh2a30DoXe8/edit?usp=sharing"",""สุราษฎร์ธานี!M430"")"),50840)</f>
        <v>50840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IFERROR(__xludf.DUMMYFUNCTION("IMPORTRANGE(""https://docs.google.com/spreadsheets/d/1IYY_tgx_IHuhSq3AJ5eI5OnqOPBNLWSHKh2a30DoXe8/edit?usp=sharing"",""สุราษฎร์ธานี!L432"")"),50840)</f>
        <v>50840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IFERROR(__xludf.DUMMYFUNCTION("IMPORTRANGE(""https://docs.google.com/spreadsheets/d/1IYY_tgx_IHuhSq3AJ5eI5OnqOPBNLWSHKh2a30DoXe8/edit?usp=sharing"",""สุราษฎร์ธานี!M432"")"),50840)</f>
        <v>50840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IFERROR(__xludf.DUMMYFUNCTION("IMPORTRANGE(""https://docs.google.com/spreadsheets/d/1IYY_tgx_IHuhSq3AJ5eI5OnqOPBNLWSHKh2a30DoXe8/edit?usp=sharing"",""สุราษฎร์ธานี!M433"")"),35240)</f>
        <v>35240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IFERROR(__xludf.DUMMYFUNCTION("IMPORTRANGE(""https://docs.google.com/spreadsheets/d/1IYY_tgx_IHuhSq3AJ5eI5OnqOPBNLWSHKh2a30DoXe8/edit?usp=sharing"",""สุราษฎร์ธานี!J459"")"),10758)</f>
        <v>10758</v>
      </c>
      <c r="K564" s="378">
        <f ca="1">IF(I564&gt;0,J564*100/I564,0)</f>
        <v>347.03225806451616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IFERROR(__xludf.DUMMYFUNCTION("IMPORTRANGE(""https://docs.google.com/spreadsheets/d/1IYY_tgx_IHuhSq3AJ5eI5OnqOPBNLWSHKh2a30DoXe8/edit?usp=sharing"",""สุราษฎร์ธานี!M459"")"),117209.96)</f>
        <v>117209.96</v>
      </c>
      <c r="O564" s="379">
        <f t="shared" ref="O564:O568" ca="1" si="122">+IF(L564&gt;0,N564*100/L564,0)</f>
        <v>70.10165071770335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IFERROR(__xludf.DUMMYFUNCTION("IMPORTRANGE(""https://docs.google.com/spreadsheets/d/1IYY_tgx_IHuhSq3AJ5eI5OnqOPBNLWSHKh2a30DoXe8/edit?usp=sharing"",""สุราษฎร์ธานี!M461"")"),117209.96)</f>
        <v>117209.96</v>
      </c>
      <c r="O566" s="175">
        <f t="shared" ca="1" si="122"/>
        <v>70.10165071770335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IFERROR(__xludf.DUMMYFUNCTION("IMPORTRANGE(""https://docs.google.com/spreadsheets/d/1IYY_tgx_IHuhSq3AJ5eI5OnqOPBNLWSHKh2a30DoXe8/edit?usp=sharing"",""สุราษฎร์ธานี!M463"")"),117209.96)</f>
        <v>117209.96</v>
      </c>
      <c r="O568" s="175">
        <f t="shared" ca="1" si="122"/>
        <v>70.10165071770335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IFERROR(__xludf.DUMMYFUNCTION("IMPORTRANGE(""https://docs.google.com/spreadsheets/d/1IYY_tgx_IHuhSq3AJ5eI5OnqOPBNLWSHKh2a30DoXe8/edit?usp=sharing"",""สุราษฎร์ธานี!M466"")"),105599.96)</f>
        <v>105599.96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IFERROR(__xludf.DUMMYFUNCTION("IMPORTRANGE(""https://docs.google.com/spreadsheets/d/1IYY_tgx_IHuhSq3AJ5eI5OnqOPBNLWSHKh2a30DoXe8/edit?usp=sharing"",""สุราษฎร์ธานี!M467"")"),11610)</f>
        <v>11610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IFERROR(__xludf.DUMMYFUNCTION("IMPORTRANGE(""https://docs.google.com/spreadsheets/d/1IYY_tgx_IHuhSq3AJ5eI5OnqOPBNLWSHKh2a30DoXe8/edit?usp=sharing"",""สุราษฎร์ธานี!J468"")"),10758)</f>
        <v>10758</v>
      </c>
      <c r="K573" s="208">
        <f ca="1">IF(I573&gt;0,J573*100/I573,0)</f>
        <v>347.03225806451616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IFERROR(__xludf.DUMMYFUNCTION("IMPORTRANGE(""https://docs.google.com/spreadsheets/d/1IYY_tgx_IHuhSq3AJ5eI5OnqOPBNLWSHKh2a30DoXe8/edit?usp=sharing"",""สุราษฎร์ธานี!J471"")"),308)</f>
        <v>308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IFERROR(__xludf.DUMMYFUNCTION("IMPORTRANGE(""https://docs.google.com/spreadsheets/d/1IYY_tgx_IHuhSq3AJ5eI5OnqOPBNLWSHKh2a30DoXe8/edit?usp=sharing"",""สุราษฎร์ธานี!J472"")"),10442)</f>
        <v>10442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IFERROR(__xludf.DUMMYFUNCTION("IMPORTRANGE(""https://docs.google.com/spreadsheets/d/1IYY_tgx_IHuhSq3AJ5eI5OnqOPBNLWSHKh2a30DoXe8/edit?usp=sharing"",""สุราษฎร์ธานี!J474"")"),8)</f>
        <v>8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IFERROR(__xludf.DUMMYFUNCTION("IMPORTRANGE(""https://docs.google.com/spreadsheets/d/1IYY_tgx_IHuhSq3AJ5eI5OnqOPBNLWSHKh2a30DoXe8/edit?usp=sharing"",""สุราษฎร์ธานี!L492"")"),2600)</f>
        <v>2600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IFERROR(__xludf.DUMMYFUNCTION("IMPORTRANGE(""https://docs.google.com/spreadsheets/d/1IYY_tgx_IHuhSq3AJ5eI5OnqOPBNLWSHKh2a30DoXe8/edit?usp=sharing"",""สุราษฎร์ธานี!L494"")"),2600)</f>
        <v>2600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IFERROR(__xludf.DUMMYFUNCTION("IMPORTRANGE(""https://docs.google.com/spreadsheets/d/1IYY_tgx_IHuhSq3AJ5eI5OnqOPBNLWSHKh2a30DoXe8/edit?usp=sharing"",""สุราษฎร์ธานี!L496"")"),2600)</f>
        <v>2600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IFERROR(__xludf.DUMMYFUNCTION("IMPORTRANGE(""https://docs.google.com/spreadsheets/d/1IYY_tgx_IHuhSq3AJ5eI5OnqOPBNLWSHKh2a30DoXe8/edit?usp=sharing"",""สุราษฎร์ธานี!J507"")"),45)</f>
        <v>45</v>
      </c>
      <c r="K612" s="167">
        <f t="shared" ca="1" si="127"/>
        <v>45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IFERROR(__xludf.DUMMYFUNCTION("IMPORTRANGE(""https://docs.google.com/spreadsheets/d/1IYY_tgx_IHuhSq3AJ5eI5OnqOPBNLWSHKh2a30DoXe8/edit?usp=sharing"",""สุราษฎร์ธานี!J508"")"),45)</f>
        <v>45</v>
      </c>
      <c r="K613" s="167">
        <f t="shared" ca="1" si="127"/>
        <v>45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IFERROR(__xludf.DUMMYFUNCTION("IMPORTRANGE(""https://docs.google.com/spreadsheets/d/1IYY_tgx_IHuhSq3AJ5eI5OnqOPBNLWSHKh2a30DoXe8/edit?usp=sharing"",""สุราษฎร์ธานี!J509"")"),45)</f>
        <v>45</v>
      </c>
      <c r="K614" s="167">
        <f t="shared" ca="1" si="127"/>
        <v>45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IFERROR(__xludf.DUMMYFUNCTION("IMPORTRANGE(""https://docs.google.com/spreadsheets/d/1IYY_tgx_IHuhSq3AJ5eI5OnqOPBNLWSHKh2a30DoXe8/edit?usp=sharing"",""สุราษฎร์ธานี!J523"")"),3643093.99)</f>
        <v>3643093.99</v>
      </c>
      <c r="K628" s="348">
        <f t="shared" ref="K628:K635" ca="1" si="129">IF(I628&gt;0,J628*100/I628,0)</f>
        <v>89.044880756851114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IFERROR(__xludf.DUMMYFUNCTION("IMPORTRANGE(""https://docs.google.com/spreadsheets/d/1IYY_tgx_IHuhSq3AJ5eI5OnqOPBNLWSHKh2a30DoXe8/edit?usp=sharing"",""สุราษฎร์ธานี!J524"")"),229)</f>
        <v>229</v>
      </c>
      <c r="K629" s="348">
        <f t="shared" ca="1" si="129"/>
        <v>90.873015873015873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IFERROR(__xludf.DUMMYFUNCTION("IMPORTRANGE(""https://docs.google.com/spreadsheets/d/1IYY_tgx_IHuhSq3AJ5eI5OnqOPBNLWSHKh2a30DoXe8/edit?usp=sharing"",""สุราษฎร์ธานี!J525"")"),822586)</f>
        <v>822586</v>
      </c>
      <c r="K630" s="348">
        <f t="shared" ca="1" si="129"/>
        <v>35.84537830734476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IFERROR(__xludf.DUMMYFUNCTION("IMPORTRANGE(""https://docs.google.com/spreadsheets/d/1IYY_tgx_IHuhSq3AJ5eI5OnqOPBNLWSHKh2a30DoXe8/edit?usp=sharing"",""สุราษฎร์ธานี!J526"")"),66)</f>
        <v>66</v>
      </c>
      <c r="K631" s="348">
        <f t="shared" ca="1" si="129"/>
        <v>91.666666666666671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IFERROR(__xludf.DUMMYFUNCTION("IMPORTRANGE(""https://docs.google.com/spreadsheets/d/1IYY_tgx_IHuhSq3AJ5eI5OnqOPBNLWSHKh2a30DoXe8/edit?usp=sharing"",""สุราษฎร์ธานี!J529"")"),5000000)</f>
        <v>5000000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IFERROR(__xludf.DUMMYFUNCTION("IMPORTRANGE(""https://docs.google.com/spreadsheets/d/1IYY_tgx_IHuhSq3AJ5eI5OnqOPBNLWSHKh2a30DoXe8/edit?usp=sharing"",""สุราษฎร์ธานี!J530"")"),100)</f>
        <v>100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260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10286259.300000001</v>
      </c>
      <c r="M8" s="23">
        <f t="shared" ca="1" si="0"/>
        <v>9041426.3000000007</v>
      </c>
      <c r="N8" s="23">
        <f t="shared" ca="1" si="0"/>
        <v>9950441.129999999</v>
      </c>
      <c r="O8" s="22">
        <f t="shared" ref="O8:O16" ca="1" si="1">IF(L8&gt;0,N8*100/L8,0)</f>
        <v>96.735274114662829</v>
      </c>
      <c r="P8" s="22">
        <f t="shared" ref="P8:P16" ca="1" si="2">IF(M8&gt;0,N8*100/M8,0)</f>
        <v>110.05388751551288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10286259.300000001</v>
      </c>
      <c r="M10" s="30">
        <f t="shared" ca="1" si="4"/>
        <v>9041426.3000000007</v>
      </c>
      <c r="N10" s="30">
        <f t="shared" ca="1" si="4"/>
        <v>9950441.129999999</v>
      </c>
      <c r="O10" s="29">
        <f t="shared" ca="1" si="1"/>
        <v>96.735274114662829</v>
      </c>
      <c r="P10" s="29">
        <f t="shared" ca="1" si="2"/>
        <v>110.05388751551288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5093189.3</v>
      </c>
      <c r="M12" s="38">
        <f t="shared" ca="1" si="6"/>
        <v>3848356.3</v>
      </c>
      <c r="N12" s="38">
        <f t="shared" ca="1" si="6"/>
        <v>4757371.13</v>
      </c>
      <c r="O12" s="38">
        <f t="shared" ca="1" si="1"/>
        <v>93.406524866452543</v>
      </c>
      <c r="P12" s="38">
        <f t="shared" ca="1" si="2"/>
        <v>123.62085937832732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1865140.3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3228049</v>
      </c>
      <c r="M14" s="38">
        <f t="shared" si="8"/>
        <v>0</v>
      </c>
      <c r="N14" s="38">
        <f t="shared" ca="1" si="8"/>
        <v>909015.36</v>
      </c>
      <c r="O14" s="41">
        <f t="shared" ca="1" si="1"/>
        <v>28.159899679341919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5193070</v>
      </c>
      <c r="M16" s="38">
        <f t="shared" ca="1" si="10"/>
        <v>5193070</v>
      </c>
      <c r="N16" s="38">
        <f t="shared" ca="1" si="10"/>
        <v>5193070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9041426.3000000007</v>
      </c>
      <c r="M18" s="23">
        <f t="shared" ca="1" si="11"/>
        <v>9041426.3000000007</v>
      </c>
      <c r="N18" s="23">
        <f t="shared" ca="1" si="11"/>
        <v>9041425.7699999996</v>
      </c>
      <c r="O18" s="22">
        <f t="shared" ref="O18:O20" ca="1" si="12">IF(L18&gt;0,N18*100/L18,0)</f>
        <v>99.999994138093001</v>
      </c>
      <c r="P18" s="22">
        <f t="shared" ref="P18:P26" ca="1" si="13">IF(M18&gt;0,N18*100/M18,0)</f>
        <v>99.999994138093001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9041426.3000000007</v>
      </c>
      <c r="M20" s="30">
        <f t="shared" ca="1" si="15"/>
        <v>9041426.3000000007</v>
      </c>
      <c r="N20" s="30">
        <f t="shared" ca="1" si="15"/>
        <v>9041425.7699999996</v>
      </c>
      <c r="O20" s="29">
        <f t="shared" ca="1" si="12"/>
        <v>99.999994138093001</v>
      </c>
      <c r="P20" s="29">
        <f t="shared" ca="1" si="13"/>
        <v>99.999994138093001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3848356.3</v>
      </c>
      <c r="M22" s="42">
        <f t="shared" ca="1" si="18"/>
        <v>3848356.3</v>
      </c>
      <c r="N22" s="41">
        <f t="shared" ca="1" si="18"/>
        <v>3848355.7699999996</v>
      </c>
      <c r="O22" s="41">
        <f t="shared" ca="1" si="17"/>
        <v>99.999986227886424</v>
      </c>
      <c r="P22" s="41">
        <f t="shared" ca="1" si="13"/>
        <v>99.999986227886424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1865140.3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1983216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5193070</v>
      </c>
      <c r="M26" s="50">
        <f t="shared" ca="1" si="22"/>
        <v>5193070</v>
      </c>
      <c r="N26" s="50">
        <f t="shared" ca="1" si="22"/>
        <v>5193070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1244833</v>
      </c>
      <c r="M28" s="23">
        <f t="shared" si="23"/>
        <v>0</v>
      </c>
      <c r="N28" s="23">
        <f t="shared" ca="1" si="23"/>
        <v>909015.36</v>
      </c>
      <c r="O28" s="22">
        <f t="shared" ref="O28:O30" ca="1" si="24">IF(L28&gt;0,N28*100/L28,0)</f>
        <v>73.023076991050203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1244833</v>
      </c>
      <c r="M30" s="30">
        <f t="shared" si="27"/>
        <v>0</v>
      </c>
      <c r="N30" s="30">
        <f t="shared" ca="1" si="27"/>
        <v>909015.36</v>
      </c>
      <c r="O30" s="29">
        <f t="shared" ca="1" si="24"/>
        <v>73.023076991050203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1244833</v>
      </c>
      <c r="M32" s="41">
        <f t="shared" si="30"/>
        <v>0</v>
      </c>
      <c r="N32" s="41">
        <f t="shared" ca="1" si="30"/>
        <v>909015.36</v>
      </c>
      <c r="O32" s="41">
        <f t="shared" ca="1" si="29"/>
        <v>73.023076991050203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1244833</v>
      </c>
      <c r="M34" s="41">
        <f t="shared" si="32"/>
        <v>0</v>
      </c>
      <c r="N34" s="41">
        <f t="shared" ca="1" si="32"/>
        <v>909015.36</v>
      </c>
      <c r="O34" s="41">
        <f t="shared" ca="1" si="29"/>
        <v>73.023076991050203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9041426.3000000007</v>
      </c>
      <c r="M37" s="55">
        <f t="shared" ca="1" si="33"/>
        <v>9041426.3000000007</v>
      </c>
      <c r="N37" s="55">
        <f t="shared" ca="1" si="33"/>
        <v>9041425.7699999996</v>
      </c>
      <c r="O37" s="56">
        <f t="shared" ca="1" si="29"/>
        <v>99.999994138093001</v>
      </c>
      <c r="P37" s="56">
        <f t="shared" ca="1" si="25"/>
        <v>99.999994138093001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719650</v>
      </c>
      <c r="M41" s="79">
        <f t="shared" ca="1" si="34"/>
        <v>719650</v>
      </c>
      <c r="N41" s="79">
        <f t="shared" ca="1" si="34"/>
        <v>719650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719650</v>
      </c>
      <c r="M43" s="79">
        <f t="shared" ca="1" si="38"/>
        <v>719650</v>
      </c>
      <c r="N43" s="79">
        <f t="shared" ca="1" si="38"/>
        <v>719650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691150</v>
      </c>
      <c r="M45" s="91">
        <f ca="1">IFERROR(__xludf.DUMMYFUNCTION("IMPORTRANGE(""https://docs.google.com/spreadsheets/d/1Yj_ptqi66GCucihVvJfMjLAmec39IyEx_6qawtMGysU/edit?usp=sharing"",""สบก!Q81"")"),691150)</f>
        <v>691150</v>
      </c>
      <c r="N45" s="91">
        <f ca="1">IFERROR(__xludf.DUMMYFUNCTION("IMPORTRANGE(""https://docs.google.com/spreadsheets/d/1Yj_ptqi66GCucihVvJfMjLAmec39IyEx_6qawtMGysU/edit?usp=sharing"",""สบก!R81"")"),691150)</f>
        <v>691150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IFERROR(__xludf.DUMMYFUNCTION("IMPORTRANGE(""https://docs.google.com/spreadsheets/d/1Yj_ptqi66GCucihVvJfMjLAmec39IyEx_6qawtMGysU/edit?usp=sharing"",""สบก!M81"")"),691150)</f>
        <v>691150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IFERROR(__xludf.DUMMYFUNCTION("IMPORTRANGE(""https://docs.google.com/spreadsheets/d/1Yj_ptqi66GCucihVvJfMjLAmec39IyEx_6qawtMGysU/edit?usp=sharing"",""สบก!O81"")"),28500)</f>
        <v>28500</v>
      </c>
      <c r="M49" s="101">
        <f ca="1">L49</f>
        <v>28500</v>
      </c>
      <c r="N49" s="91">
        <f ca="1">IFERROR(__xludf.DUMMYFUNCTION("IMPORTRANGE(""https://docs.google.com/spreadsheets/d/1Yj_ptqi66GCucihVvJfMjLAmec39IyEx_6qawtMGysU/edit?usp=sharing"",""สบก!S81"")"),28500)</f>
        <v>28500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547790.30000000005</v>
      </c>
      <c r="M53" s="125">
        <f t="shared" ca="1" si="39"/>
        <v>547790.30000000005</v>
      </c>
      <c r="N53" s="125">
        <f t="shared" ca="1" si="39"/>
        <v>547790.30000000005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547790.30000000005</v>
      </c>
      <c r="M55" s="125">
        <f t="shared" ca="1" si="43"/>
        <v>547790.30000000005</v>
      </c>
      <c r="N55" s="125">
        <f t="shared" ca="1" si="43"/>
        <v>547790.30000000005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547790.30000000005</v>
      </c>
      <c r="M57" s="91">
        <f ca="1">IFERROR(__xludf.DUMMYFUNCTION("IMPORTRANGE(""https://docs.google.com/spreadsheets/d/1Yj_ptqi66GCucihVvJfMjLAmec39IyEx_6qawtMGysU/edit?usp=sharing"",""สบก!Z81"")"),547790.3)</f>
        <v>547790.30000000005</v>
      </c>
      <c r="N57" s="91">
        <f ca="1">IFERROR(__xludf.DUMMYFUNCTION("IMPORTRANGE(""https://docs.google.com/spreadsheets/d/1Yj_ptqi66GCucihVvJfMjLAmec39IyEx_6qawtMGysU/edit?usp=sharing"",""สบก!AA81"")"),547790.3)</f>
        <v>547790.30000000005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IFERROR(__xludf.DUMMYFUNCTION("IMPORTRANGE(""https://docs.google.com/spreadsheets/d/1Yj_ptqi66GCucihVvJfMjLAmec39IyEx_6qawtMGysU/edit?usp=sharing"",""สบก!V81"")"),547790.3)</f>
        <v>547790.30000000005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706020</v>
      </c>
      <c r="M66" s="156">
        <f t="shared" ca="1" si="45"/>
        <v>706020</v>
      </c>
      <c r="N66" s="156">
        <f t="shared" ca="1" si="45"/>
        <v>706020</v>
      </c>
      <c r="O66" s="155">
        <f t="shared" ref="O66:O68" ca="1" si="46">IF(L66&gt;0,N66*100/L66,0)</f>
        <v>100</v>
      </c>
      <c r="P66" s="155">
        <f t="shared" ref="P66:P68" ca="1" si="47">IF(M66&gt;0,N66*100/M66,0)</f>
        <v>100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706020</v>
      </c>
      <c r="M68" s="161">
        <f t="shared" ca="1" si="49"/>
        <v>706020</v>
      </c>
      <c r="N68" s="161">
        <f t="shared" ca="1" si="49"/>
        <v>706020</v>
      </c>
      <c r="O68" s="160">
        <f t="shared" ca="1" si="46"/>
        <v>100</v>
      </c>
      <c r="P68" s="160">
        <f t="shared" ca="1" si="47"/>
        <v>100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706020</v>
      </c>
      <c r="M70" s="173">
        <f ca="1">IFERROR(__xludf.DUMMYFUNCTION("IMPORTRANGE(""https://docs.google.com/spreadsheets/d/1Yj_ptqi66GCucihVvJfMjLAmec39IyEx_6qawtMGysU/edit?usp=sharing"",""สบก!AI81"")"),706020)</f>
        <v>706020</v>
      </c>
      <c r="N70" s="174">
        <f ca="1">IFERROR(__xludf.DUMMYFUNCTION("IMPORTRANGE(""https://docs.google.com/spreadsheets/d/1Yj_ptqi66GCucihVvJfMjLAmec39IyEx_6qawtMGysU/edit?usp=sharing"",""สบก!AJ81"")"),706020)</f>
        <v>706020</v>
      </c>
      <c r="O70" s="175">
        <f ca="1">IF(L70&gt;0,N70*100/L70,0)</f>
        <v>100</v>
      </c>
      <c r="P70" s="175">
        <f ca="1">IF(M70&gt;0,N70*100/M70,0)</f>
        <v>100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IFERROR(__xludf.DUMMYFUNCTION("IMPORTRANGE(""https://docs.google.com/spreadsheets/d/1Yj_ptqi66GCucihVvJfMjLAmec39IyEx_6qawtMGysU/edit?usp=sharing"",""สบก!AF81"")"),385820)</f>
        <v>385820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IFERROR(__xludf.DUMMYFUNCTION("IMPORTRANGE(""https://docs.google.com/spreadsheets/d/1IYY_tgx_IHuhSq3AJ5eI5OnqOPBNLWSHKh2a30DoXe8/edit?usp=sharing"",""กระบี่!J28"")"),1)</f>
        <v>1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IFERROR(__xludf.DUMMYFUNCTION("IMPORTRANGE(""https://docs.google.com/spreadsheets/d/1IYY_tgx_IHuhSq3AJ5eI5OnqOPBNLWSHKh2a30DoXe8/edit?usp=sharing"",""กระบี่!J30"")"),1)</f>
        <v>1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8511</v>
      </c>
      <c r="M118" s="156">
        <f t="shared" ca="1" si="58"/>
        <v>8511</v>
      </c>
      <c r="N118" s="156">
        <f t="shared" ca="1" si="58"/>
        <v>8511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8511</v>
      </c>
      <c r="M120" s="161">
        <f t="shared" ca="1" si="62"/>
        <v>8511</v>
      </c>
      <c r="N120" s="161">
        <f t="shared" ca="1" si="62"/>
        <v>8511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8511</v>
      </c>
      <c r="M122" s="173">
        <f ca="1">IFERROR(__xludf.DUMMYFUNCTION("IMPORTRANGE(""https://docs.google.com/spreadsheets/d/1Yj_ptqi66GCucihVvJfMjLAmec39IyEx_6qawtMGysU/edit?usp=sharing"",""สบก!BA81"")"),8511)</f>
        <v>8511</v>
      </c>
      <c r="N122" s="174">
        <f ca="1">IFERROR(__xludf.DUMMYFUNCTION("IMPORTRANGE(""https://docs.google.com/spreadsheets/d/1Yj_ptqi66GCucihVvJfMjLAmec39IyEx_6qawtMGysU/edit?usp=sharing"",""สบก!BB81"")"),8511)</f>
        <v>8511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IFERROR(__xludf.DUMMYFUNCTION("IMPORTRANGE(""https://docs.google.com/spreadsheets/d/1Yj_ptqi66GCucihVvJfMjLAmec39IyEx_6qawtMGysU/edit?usp=sharing"",""สบก!AX81"")"),8511)</f>
        <v>8511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70000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70000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IFERROR(__xludf.DUMMYFUNCTION("IMPORTRANGE(""https://docs.google.com/spreadsheets/d/1Yj_ptqi66GCucihVvJfMjLAmec39IyEx_6qawtMGysU/edit?usp=sharing"",""สบก!BK81"")"),70000)</f>
        <v>70000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IFERROR(__xludf.DUMMYFUNCTION("IMPORTRANGE(""https://docs.google.com/spreadsheets/d/1IYY_tgx_IHuhSq3AJ5eI5OnqOPBNLWSHKh2a30DoXe8/edit?usp=sharing"",""กระบี่!J84"")"),37)</f>
        <v>37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IFERROR(__xludf.DUMMYFUNCTION("IMPORTRANGE(""https://docs.google.com/spreadsheets/d/1IYY_tgx_IHuhSq3AJ5eI5OnqOPBNLWSHKh2a30DoXe8/edit?usp=sharing"",""กระบี่!J85"")"),37)</f>
        <v>37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665740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665740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IFERROR(__xludf.DUMMYFUNCTION("IMPORTRANGE(""https://docs.google.com/spreadsheets/d/1Yj_ptqi66GCucihVvJfMjLAmec39IyEx_6qawtMGysU/edit?usp=sharing"",""สบก!CU81"")"),195740)</f>
        <v>195740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IFERROR(__xludf.DUMMYFUNCTION("IMPORTRANGE(""https://docs.google.com/spreadsheets/d/1IYY_tgx_IHuhSq3AJ5eI5OnqOPBNLWSHKh2a30DoXe8/edit?usp=sharing"",""กระบี่!J211"")"),65)</f>
        <v>65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IFERROR(__xludf.DUMMYFUNCTION("IMPORTRANGE(""https://docs.google.com/spreadsheets/d/1IYY_tgx_IHuhSq3AJ5eI5OnqOPBNLWSHKh2a30DoXe8/edit?usp=sharing"",""กระบี่!J212"")"),1)</f>
        <v>1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5172600</v>
      </c>
      <c r="M310" s="156">
        <f t="shared" ca="1" si="93"/>
        <v>5172600</v>
      </c>
      <c r="N310" s="156">
        <f t="shared" ca="1" si="93"/>
        <v>5172599.47</v>
      </c>
      <c r="O310" s="155">
        <f t="shared" ref="O310:O312" ca="1" si="94">IF(L310&gt;0,N310*100/L310,0)</f>
        <v>99.999989753702195</v>
      </c>
      <c r="P310" s="155">
        <f t="shared" ref="P310:P312" ca="1" si="95">IF(M310&gt;0,N310*100/M310,0)</f>
        <v>99.999989753702195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5172600</v>
      </c>
      <c r="M312" s="161">
        <f t="shared" ca="1" si="97"/>
        <v>5172600</v>
      </c>
      <c r="N312" s="161">
        <f t="shared" ca="1" si="97"/>
        <v>5172599.47</v>
      </c>
      <c r="O312" s="160">
        <f t="shared" ca="1" si="94"/>
        <v>99.999989753702195</v>
      </c>
      <c r="P312" s="160">
        <f t="shared" ca="1" si="95"/>
        <v>99.999989753702195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509600</v>
      </c>
      <c r="M314" s="173">
        <f ca="1">IFERROR(__xludf.DUMMYFUNCTION("IMPORTRANGE(""https://docs.google.com/spreadsheets/d/1Yj_ptqi66GCucihVvJfMjLAmec39IyEx_6qawtMGysU/edit?usp=sharing"",""สบก!DC81"")"),509600)</f>
        <v>509600</v>
      </c>
      <c r="N314" s="174">
        <f ca="1">IFERROR(__xludf.DUMMYFUNCTION("IMPORTRANGE(""https://docs.google.com/spreadsheets/d/1Yj_ptqi66GCucihVvJfMjLAmec39IyEx_6qawtMGysU/edit?usp=sharing"",""สบก!DD81"")"),509599.47)</f>
        <v>509599.47</v>
      </c>
      <c r="O314" s="175">
        <f ca="1">IF(L314&gt;0,N314*100/L314,0)</f>
        <v>99.999895996860289</v>
      </c>
      <c r="P314" s="175">
        <f ca="1">IF(M314&gt;0,N314*100/M314,0)</f>
        <v>99.999895996860289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IFERROR(__xludf.DUMMYFUNCTION("IMPORTRANGE(""https://docs.google.com/spreadsheets/d/1Yj_ptqi66GCucihVvJfMjLAmec39IyEx_6qawtMGysU/edit?usp=sharing"",""สบก!CZ81"")"),509600)</f>
        <v>509600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IFERROR(__xludf.DUMMYFUNCTION("IMPORTRANGE(""https://docs.google.com/spreadsheets/d/1Yj_ptqi66GCucihVvJfMjLAmec39IyEx_6qawtMGysU/edit?usp=sharing"",""สบก!DA81"")"),4663000)</f>
        <v>4663000</v>
      </c>
      <c r="M318" s="101">
        <f ca="1">L318</f>
        <v>4663000</v>
      </c>
      <c r="N318" s="91">
        <f ca="1">IFERROR(__xludf.DUMMYFUNCTION("IMPORTRANGE(""https://docs.google.com/spreadsheets/d/1Yj_ptqi66GCucihVvJfMjLAmec39IyEx_6qawtMGysU/edit?usp=sharing"",""สบก!DE81"")"),4663000)</f>
        <v>4663000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IFERROR(__xludf.DUMMYFUNCTION("IMPORTRANGE(""https://docs.google.com/spreadsheets/d/1IYY_tgx_IHuhSq3AJ5eI5OnqOPBNLWSHKh2a30DoXe8/edit?usp=sharing"",""กระบี่!J228"")"),430)</f>
        <v>430</v>
      </c>
      <c r="K328" s="323">
        <f ca="1">IF(I328&gt;0,J328*100/I328,0)</f>
        <v>104.8780487804878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1131820</v>
      </c>
      <c r="M329" s="156">
        <f t="shared" ca="1" si="98"/>
        <v>1131820</v>
      </c>
      <c r="N329" s="156">
        <f t="shared" ca="1" si="98"/>
        <v>1131820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1131820</v>
      </c>
      <c r="M331" s="161">
        <f t="shared" ca="1" si="102"/>
        <v>1131820</v>
      </c>
      <c r="N331" s="161">
        <f t="shared" ca="1" si="102"/>
        <v>1131820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1100250</v>
      </c>
      <c r="M333" s="173">
        <f ca="1">IFERROR(__xludf.DUMMYFUNCTION("IMPORTRANGE(""https://docs.google.com/spreadsheets/d/1Yj_ptqi66GCucihVvJfMjLAmec39IyEx_6qawtMGysU/edit?usp=sharing"",""สบก!DL81"")"),1100250)</f>
        <v>1100250</v>
      </c>
      <c r="N333" s="174">
        <f ca="1">IFERROR(__xludf.DUMMYFUNCTION("IMPORTRANGE(""https://docs.google.com/spreadsheets/d/1Yj_ptqi66GCucihVvJfMjLAmec39IyEx_6qawtMGysU/edit?usp=sharing"",""สบก!DM81"")"),1100250)</f>
        <v>1100250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IFERROR(__xludf.DUMMYFUNCTION("IMPORTRANGE(""https://docs.google.com/spreadsheets/d/1Yj_ptqi66GCucihVvJfMjLAmec39IyEx_6qawtMGysU/edit?usp=sharing"",""สบก!DI81"")"),794250)</f>
        <v>794250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IFERROR(__xludf.DUMMYFUNCTION("IMPORTRANGE(""https://docs.google.com/spreadsheets/d/1IYY_tgx_IHuhSq3AJ5eI5OnqOPBNLWSHKh2a30DoXe8/edit?usp=sharing"",""กระบี่!J234"")"),399)</f>
        <v>399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IFERROR(__xludf.DUMMYFUNCTION("IMPORTRANGE(""https://docs.google.com/spreadsheets/d/1IYY_tgx_IHuhSq3AJ5eI5OnqOPBNLWSHKh2a30DoXe8/edit?usp=sharing"",""กระบี่!J235"")"),5436.16)</f>
        <v>5436.16</v>
      </c>
      <c r="K340" s="348">
        <f t="shared" ca="1" si="103"/>
        <v>108.72320000000001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IFERROR(__xludf.DUMMYFUNCTION("IMPORTRANGE(""https://docs.google.com/spreadsheets/d/1IYY_tgx_IHuhSq3AJ5eI5OnqOPBNLWSHKh2a30DoXe8/edit?usp=sharing"",""กระบี่!J236"")"),477)</f>
        <v>477</v>
      </c>
      <c r="K341" s="348">
        <f t="shared" ca="1" si="103"/>
        <v>116.34146341463415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IFERROR(__xludf.DUMMYFUNCTION("IMPORTRANGE(""https://docs.google.com/spreadsheets/d/1IYY_tgx_IHuhSq3AJ5eI5OnqOPBNLWSHKh2a30DoXe8/edit?usp=sharing"",""กระบี่!J237"")"),6244.85)</f>
        <v>6244.85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IFERROR(__xludf.DUMMYFUNCTION("IMPORTRANGE(""https://docs.google.com/spreadsheets/d/1IYY_tgx_IHuhSq3AJ5eI5OnqOPBNLWSHKh2a30DoXe8/edit?usp=sharing"",""กระบี่!J240"")"),430)</f>
        <v>430</v>
      </c>
      <c r="K345" s="348">
        <f t="shared" ca="1" si="103"/>
        <v>104.8780487804878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IFERROR(__xludf.DUMMYFUNCTION("IMPORTRANGE(""https://docs.google.com/spreadsheets/d/1IYY_tgx_IHuhSq3AJ5eI5OnqOPBNLWSHKh2a30DoXe8/edit?usp=sharing"",""กระบี่!J241"")"),5745.93)</f>
        <v>5745.93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IFERROR(__xludf.DUMMYFUNCTION("IMPORTRANGE(""https://docs.google.com/spreadsheets/d/1IYY_tgx_IHuhSq3AJ5eI5OnqOPBNLWSHKh2a30DoXe8/edit?usp=sharing"",""กระบี่!L242"")"),1244833)</f>
        <v>1244833</v>
      </c>
      <c r="M347" s="364"/>
      <c r="N347" s="364">
        <f ca="1">IFERROR(__xludf.DUMMYFUNCTION("IMPORTRANGE(""https://docs.google.com/spreadsheets/d/1IYY_tgx_IHuhSq3AJ5eI5OnqOPBNLWSHKh2a30DoXe8/edit?usp=sharing"",""กระบี่!M242"")"),909015.36)</f>
        <v>909015.36</v>
      </c>
      <c r="O347" s="364">
        <f ca="1">+IF(L347&gt;0,N347*100/L347,0)</f>
        <v>73.023076991050203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IFERROR(__xludf.DUMMYFUNCTION("IMPORTRANGE(""https://docs.google.com/spreadsheets/d/1IYY_tgx_IHuhSq3AJ5eI5OnqOPBNLWSHKh2a30DoXe8/edit?usp=sharing"",""กระบี่!M275"")"),293900)</f>
        <v>293900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IFERROR(__xludf.DUMMYFUNCTION("IMPORTRANGE(""https://docs.google.com/spreadsheets/d/1IYY_tgx_IHuhSq3AJ5eI5OnqOPBNLWSHKh2a30DoXe8/edit?usp=sharing"",""กระบี่!M278"")"),293900)</f>
        <v>293900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IFERROR(__xludf.DUMMYFUNCTION("IMPORTRANGE(""https://docs.google.com/spreadsheets/d/1IYY_tgx_IHuhSq3AJ5eI5OnqOPBNLWSHKh2a30DoXe8/edit?usp=sharing"",""กระบี่!M280"")"),293900)</f>
        <v>293900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IFERROR(__xludf.DUMMYFUNCTION("IMPORTRANGE(""https://docs.google.com/spreadsheets/d/1IYY_tgx_IHuhSq3AJ5eI5OnqOPBNLWSHKh2a30DoXe8/edit?usp=sharing"",""กระบี่!M284"")"),30200)</f>
        <v>30200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IFERROR(__xludf.DUMMYFUNCTION("IMPORTRANGE(""https://docs.google.com/spreadsheets/d/1IYY_tgx_IHuhSq3AJ5eI5OnqOPBNLWSHKh2a30DoXe8/edit?usp=sharing"",""กระบี่!M305"")"),27120)</f>
        <v>27120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IFERROR(__xludf.DUMMYFUNCTION("IMPORTRANGE(""https://docs.google.com/spreadsheets/d/1IYY_tgx_IHuhSq3AJ5eI5OnqOPBNLWSHKh2a30DoXe8/edit?usp=sharing"",""กระบี่!M330"")"),50104)</f>
        <v>50104</v>
      </c>
      <c r="O435" s="418">
        <f t="shared" ref="O435:O439" ca="1" si="114">+IF(L435&gt;0,N435*100/L435,0)</f>
        <v>65.926315789473691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IFERROR(__xludf.DUMMYFUNCTION("IMPORTRANGE(""https://docs.google.com/spreadsheets/d/1IYY_tgx_IHuhSq3AJ5eI5OnqOPBNLWSHKh2a30DoXe8/edit?usp=sharing"",""กระบี่!M332"")"),50104)</f>
        <v>50104</v>
      </c>
      <c r="O437" s="175">
        <f t="shared" ca="1" si="114"/>
        <v>65.926315789473691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IFERROR(__xludf.DUMMYFUNCTION("IMPORTRANGE(""https://docs.google.com/spreadsheets/d/1IYY_tgx_IHuhSq3AJ5eI5OnqOPBNLWSHKh2a30DoXe8/edit?usp=sharing"",""กระบี่!M334"")"),50104)</f>
        <v>50104</v>
      </c>
      <c r="O439" s="175">
        <f t="shared" ca="1" si="114"/>
        <v>65.926315789473691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IFERROR(__xludf.DUMMYFUNCTION("IMPORTRANGE(""https://docs.google.com/spreadsheets/d/1IYY_tgx_IHuhSq3AJ5eI5OnqOPBNLWSHKh2a30DoXe8/edit?usp=sharing"",""กระบี่!M338"")"),17144)</f>
        <v>17144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IFERROR(__xludf.DUMMYFUNCTION("IMPORTRANGE(""https://docs.google.com/spreadsheets/d/1IYY_tgx_IHuhSq3AJ5eI5OnqOPBNLWSHKh2a30DoXe8/edit?usp=sharing"",""กระบี่!J350"")"),66369)</f>
        <v>66369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IFERROR(__xludf.DUMMYFUNCTION("IMPORTRANGE(""https://docs.google.com/spreadsheets/d/1IYY_tgx_IHuhSq3AJ5eI5OnqOPBNLWSHKh2a30DoXe8/edit?usp=sharing"",""กระบี่!L350"")"),518383)</f>
        <v>518383</v>
      </c>
      <c r="M455" s="379"/>
      <c r="N455" s="379">
        <f ca="1">IFERROR(__xludf.DUMMYFUNCTION("IMPORTRANGE(""https://docs.google.com/spreadsheets/d/1IYY_tgx_IHuhSq3AJ5eI5OnqOPBNLWSHKh2a30DoXe8/edit?usp=sharing"",""กระบี่!M350"")"),347261.36)</f>
        <v>347261.36</v>
      </c>
      <c r="O455" s="379">
        <f t="shared" ref="O455:O459" ca="1" si="116">+IF(L455&gt;0,N455*100/L455,0)</f>
        <v>66.989341857275406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IFERROR(__xludf.DUMMYFUNCTION("IMPORTRANGE(""https://docs.google.com/spreadsheets/d/1IYY_tgx_IHuhSq3AJ5eI5OnqOPBNLWSHKh2a30DoXe8/edit?usp=sharing"",""กระบี่!L352"")"),518383)</f>
        <v>518383</v>
      </c>
      <c r="M457" s="169"/>
      <c r="N457" s="175">
        <f ca="1">IFERROR(__xludf.DUMMYFUNCTION("IMPORTRANGE(""https://docs.google.com/spreadsheets/d/1IYY_tgx_IHuhSq3AJ5eI5OnqOPBNLWSHKh2a30DoXe8/edit?usp=sharing"",""กระบี่!M352"")"),347261.36)</f>
        <v>347261.36</v>
      </c>
      <c r="O457" s="175">
        <f t="shared" ca="1" si="116"/>
        <v>66.989341857275406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IFERROR(__xludf.DUMMYFUNCTION("IMPORTRANGE(""https://docs.google.com/spreadsheets/d/1IYY_tgx_IHuhSq3AJ5eI5OnqOPBNLWSHKh2a30DoXe8/edit?usp=sharing"",""กระบี่!L354"")"),518383)</f>
        <v>518383</v>
      </c>
      <c r="M459" s="175"/>
      <c r="N459" s="175">
        <f ca="1">IFERROR(__xludf.DUMMYFUNCTION("IMPORTRANGE(""https://docs.google.com/spreadsheets/d/1IYY_tgx_IHuhSq3AJ5eI5OnqOPBNLWSHKh2a30DoXe8/edit?usp=sharing"",""กระบี่!M354"")"),347261.36)</f>
        <v>347261.36</v>
      </c>
      <c r="O459" s="175">
        <f t="shared" ca="1" si="116"/>
        <v>66.989341857275406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IFERROR(__xludf.DUMMYFUNCTION("IMPORTRANGE(""https://docs.google.com/spreadsheets/d/1IYY_tgx_IHuhSq3AJ5eI5OnqOPBNLWSHKh2a30DoXe8/edit?usp=sharing"",""กระบี่!M357"")"),118417.76)</f>
        <v>118417.76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IFERROR(__xludf.DUMMYFUNCTION("IMPORTRANGE(""https://docs.google.com/spreadsheets/d/1IYY_tgx_IHuhSq3AJ5eI5OnqOPBNLWSHKh2a30DoXe8/edit?usp=sharing"",""กระบี่!M358"")"),228843.6)</f>
        <v>228843.6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IFERROR(__xludf.DUMMYFUNCTION("IMPORTRANGE(""https://docs.google.com/spreadsheets/d/1IYY_tgx_IHuhSq3AJ5eI5OnqOPBNLWSHKh2a30DoXe8/edit?usp=sharing"",""กระบี่!J359"")"),66369)</f>
        <v>66369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IFERROR(__xludf.DUMMYFUNCTION("IMPORTRANGE(""https://docs.google.com/spreadsheets/d/1IYY_tgx_IHuhSq3AJ5eI5OnqOPBNLWSHKh2a30DoXe8/edit?usp=sharing"",""กระบี่!J368"")"),66369)</f>
        <v>66369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IFERROR(__xludf.DUMMYFUNCTION("IMPORTRANGE(""https://docs.google.com/spreadsheets/d/1IYY_tgx_IHuhSq3AJ5eI5OnqOPBNLWSHKh2a30DoXe8/edit?usp=sharing"",""กระบี่!J372"")"),5500)</f>
        <v>5500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IFERROR(__xludf.DUMMYFUNCTION("IMPORTRANGE(""https://docs.google.com/spreadsheets/d/1IYY_tgx_IHuhSq3AJ5eI5OnqOPBNLWSHKh2a30DoXe8/edit?usp=sharing"",""กระบี่!J376"")"),66369)</f>
        <v>66369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IFERROR(__xludf.DUMMYFUNCTION("IMPORTRANGE(""https://docs.google.com/spreadsheets/d/1IYY_tgx_IHuhSq3AJ5eI5OnqOPBNLWSHKh2a30DoXe8/edit?usp=sharing"",""กระบี่!J377"")"),4051)</f>
        <v>4051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IFERROR(__xludf.DUMMYFUNCTION("IMPORTRANGE(""https://docs.google.com/spreadsheets/d/1IYY_tgx_IHuhSq3AJ5eI5OnqOPBNLWSHKh2a30DoXe8/edit?usp=sharing"",""กระบี่!J378"")"),62430)</f>
        <v>62430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IFERROR(__xludf.DUMMYFUNCTION("IMPORTRANGE(""https://docs.google.com/spreadsheets/d/1IYY_tgx_IHuhSq3AJ5eI5OnqOPBNLWSHKh2a30DoXe8/edit?usp=sharing"",""กระบี่!J379"")"),3803)</f>
        <v>3803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IFERROR(__xludf.DUMMYFUNCTION("IMPORTRANGE(""https://docs.google.com/spreadsheets/d/1IYY_tgx_IHuhSq3AJ5eI5OnqOPBNLWSHKh2a30DoXe8/edit?usp=sharing"",""กระบี่!J382"")"),485)</f>
        <v>485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IFERROR(__xludf.DUMMYFUNCTION("IMPORTRANGE(""https://docs.google.com/spreadsheets/d/1IYY_tgx_IHuhSq3AJ5eI5OnqOPBNLWSHKh2a30DoXe8/edit?usp=sharing"",""กระบี่!J383"")"),38)</f>
        <v>38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IFERROR(__xludf.DUMMYFUNCTION("IMPORTRANGE(""https://docs.google.com/spreadsheets/d/1IYY_tgx_IHuhSq3AJ5eI5OnqOPBNLWSHKh2a30DoXe8/edit?usp=sharing"",""กระบี่!J384"")"),485)</f>
        <v>485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IFERROR(__xludf.DUMMYFUNCTION("IMPORTRANGE(""https://docs.google.com/spreadsheets/d/1IYY_tgx_IHuhSq3AJ5eI5OnqOPBNLWSHKh2a30DoXe8/edit?usp=sharing"",""กระบี่!J385"")"),38)</f>
        <v>38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IFERROR(__xludf.DUMMYFUNCTION("IMPORTRANGE(""https://docs.google.com/spreadsheets/d/1IYY_tgx_IHuhSq3AJ5eI5OnqOPBNLWSHKh2a30DoXe8/edit?usp=sharing"",""กระบี่!J388"")"),3454)</f>
        <v>3454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IFERROR(__xludf.DUMMYFUNCTION("IMPORTRANGE(""https://docs.google.com/spreadsheets/d/1IYY_tgx_IHuhSq3AJ5eI5OnqOPBNLWSHKh2a30DoXe8/edit?usp=sharing"",""กระบี่!J389"")"),210)</f>
        <v>210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IFERROR(__xludf.DUMMYFUNCTION("IMPORTRANGE(""https://docs.google.com/spreadsheets/d/1IYY_tgx_IHuhSq3AJ5eI5OnqOPBNLWSHKh2a30DoXe8/edit?usp=sharing"",""กระบี่!J392"")"),476.28)</f>
        <v>476.28</v>
      </c>
      <c r="K497" s="450">
        <f t="shared" ca="1" si="117"/>
        <v>95.83098591549296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IFERROR(__xludf.DUMMYFUNCTION("IMPORTRANGE(""https://docs.google.com/spreadsheets/d/1IYY_tgx_IHuhSq3AJ5eI5OnqOPBNLWSHKh2a30DoXe8/edit?usp=sharing"",""กระบี่!J393"")"),476.28)</f>
        <v>476.28</v>
      </c>
      <c r="K498" s="167">
        <f t="shared" ca="1" si="117"/>
        <v>95.83098591549296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IFERROR(__xludf.DUMMYFUNCTION("IMPORTRANGE(""https://docs.google.com/spreadsheets/d/1IYY_tgx_IHuhSq3AJ5eI5OnqOPBNLWSHKh2a30DoXe8/edit?usp=sharing"",""กระบี่!J394"")"),51)</f>
        <v>51</v>
      </c>
      <c r="K499" s="208">
        <f t="shared" ca="1" si="117"/>
        <v>92.727272727272734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IFERROR(__xludf.DUMMYFUNCTION("IMPORTRANGE(""https://docs.google.com/spreadsheets/d/1IYY_tgx_IHuhSq3AJ5eI5OnqOPBNLWSHKh2a30DoXe8/edit?usp=sharing"",""กระบี่!J395"")"),476.28)</f>
        <v>476.28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IFERROR(__xludf.DUMMYFUNCTION("IMPORTRANGE(""https://docs.google.com/spreadsheets/d/1IYY_tgx_IHuhSq3AJ5eI5OnqOPBNLWSHKh2a30DoXe8/edit?usp=sharing"",""กระบี่!J396"")"),51)</f>
        <v>51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IFERROR(__xludf.DUMMYFUNCTION("IMPORTRANGE(""https://docs.google.com/spreadsheets/d/1IYY_tgx_IHuhSq3AJ5eI5OnqOPBNLWSHKh2a30DoXe8/edit?usp=sharing"",""กระบี่!J397"")"),476.28)</f>
        <v>476.28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IFERROR(__xludf.DUMMYFUNCTION("IMPORTRANGE(""https://docs.google.com/spreadsheets/d/1IYY_tgx_IHuhSq3AJ5eI5OnqOPBNLWSHKh2a30DoXe8/edit?usp=sharing"",""กระบี่!J398"")"),51)</f>
        <v>51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IFERROR(__xludf.DUMMYFUNCTION("IMPORTRANGE(""https://docs.google.com/spreadsheets/d/1IYY_tgx_IHuhSq3AJ5eI5OnqOPBNLWSHKh2a30DoXe8/edit?usp=sharing"",""กระบี่!J420"")"),287.78)</f>
        <v>287.77999999999997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IFERROR(__xludf.DUMMYFUNCTION("IMPORTRANGE(""https://docs.google.com/spreadsheets/d/1IYY_tgx_IHuhSq3AJ5eI5OnqOPBNLWSHKh2a30DoXe8/edit?usp=sharing"",""กระบี่!J421"")"),22)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IFERROR(__xludf.DUMMYFUNCTION("IMPORTRANGE(""https://docs.google.com/spreadsheets/d/1IYY_tgx_IHuhSq3AJ5eI5OnqOPBNLWSHKh2a30DoXe8/edit?usp=sharing"",""กระบี่!J422"")"),62.78)</f>
        <v>62.78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IFERROR(__xludf.DUMMYFUNCTION("IMPORTRANGE(""https://docs.google.com/spreadsheets/d/1IYY_tgx_IHuhSq3AJ5eI5OnqOPBNLWSHKh2a30DoXe8/edit?usp=sharing"",""กระบี่!J423"")"),4)</f>
        <v>4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IFERROR(__xludf.DUMMYFUNCTION("IMPORTRANGE(""https://docs.google.com/spreadsheets/d/1IYY_tgx_IHuhSq3AJ5eI5OnqOPBNLWSHKh2a30DoXe8/edit?usp=sharing"",""กระบี่!L428"")"),50440)</f>
        <v>50440</v>
      </c>
      <c r="M533" s="418"/>
      <c r="N533" s="418">
        <f ca="1">IFERROR(__xludf.DUMMYFUNCTION("IMPORTRANGE(""https://docs.google.com/spreadsheets/d/1IYY_tgx_IHuhSq3AJ5eI5OnqOPBNLWSHKh2a30DoXe8/edit?usp=sharing"",""กระบี่!M428"")"),50440)</f>
        <v>50440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IFERROR(__xludf.DUMMYFUNCTION("IMPORTRANGE(""https://docs.google.com/spreadsheets/d/1IYY_tgx_IHuhSq3AJ5eI5OnqOPBNLWSHKh2a30DoXe8/edit?usp=sharing"",""กระบี่!L430"")"),50440)</f>
        <v>50440</v>
      </c>
      <c r="M535" s="169"/>
      <c r="N535" s="175">
        <f ca="1">IFERROR(__xludf.DUMMYFUNCTION("IMPORTRANGE(""https://docs.google.com/spreadsheets/d/1IYY_tgx_IHuhSq3AJ5eI5OnqOPBNLWSHKh2a30DoXe8/edit?usp=sharing"",""กระบี่!M430"")"),50440)</f>
        <v>50440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IFERROR(__xludf.DUMMYFUNCTION("IMPORTRANGE(""https://docs.google.com/spreadsheets/d/1IYY_tgx_IHuhSq3AJ5eI5OnqOPBNLWSHKh2a30DoXe8/edit?usp=sharing"",""กระบี่!L432"")"),50440)</f>
        <v>50440</v>
      </c>
      <c r="M537" s="175"/>
      <c r="N537" s="175">
        <f ca="1">IFERROR(__xludf.DUMMYFUNCTION("IMPORTRANGE(""https://docs.google.com/spreadsheets/d/1IYY_tgx_IHuhSq3AJ5eI5OnqOPBNLWSHKh2a30DoXe8/edit?usp=sharing"",""กระบี่!M432"")"),50440)</f>
        <v>50440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IFERROR(__xludf.DUMMYFUNCTION("IMPORTRANGE(""https://docs.google.com/spreadsheets/d/1IYY_tgx_IHuhSq3AJ5eI5OnqOPBNLWSHKh2a30DoXe8/edit?usp=sharing"",""กระบี่!M433"")"),34840)</f>
        <v>34840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IFERROR(__xludf.DUMMYFUNCTION("IMPORTRANGE(""https://docs.google.com/spreadsheets/d/1IYY_tgx_IHuhSq3AJ5eI5OnqOPBNLWSHKh2a30DoXe8/edit?usp=sharing"",""กระบี่!J459"")"),3308)</f>
        <v>3308</v>
      </c>
      <c r="K564" s="378">
        <f ca="1">IF(I564&gt;0,J564*100/I564,0)</f>
        <v>300.72727272727275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IFERROR(__xludf.DUMMYFUNCTION("IMPORTRANGE(""https://docs.google.com/spreadsheets/d/1IYY_tgx_IHuhSq3AJ5eI5OnqOPBNLWSHKh2a30DoXe8/edit?usp=sharing"",""กระบี่!J468"")"),3308)</f>
        <v>3308</v>
      </c>
      <c r="K573" s="208">
        <f ca="1">IF(I573&gt;0,J573*100/I573,0)</f>
        <v>300.72727272727275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IFERROR(__xludf.DUMMYFUNCTION("IMPORTRANGE(""https://docs.google.com/spreadsheets/d/1IYY_tgx_IHuhSq3AJ5eI5OnqOPBNLWSHKh2a30DoXe8/edit?usp=sharing"",""กระบี่!J472"")"),3200)</f>
        <v>3200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IFERROR(__xludf.DUMMYFUNCTION("IMPORTRANGE(""https://docs.google.com/spreadsheets/d/1IYY_tgx_IHuhSq3AJ5eI5OnqOPBNLWSHKh2a30DoXe8/edit?usp=sharing"",""กระบี่!L492"")"),2600)</f>
        <v>2600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IFERROR(__xludf.DUMMYFUNCTION("IMPORTRANGE(""https://docs.google.com/spreadsheets/d/1IYY_tgx_IHuhSq3AJ5eI5OnqOPBNLWSHKh2a30DoXe8/edit?usp=sharing"",""กระบี่!L494"")"),2600)</f>
        <v>2600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IFERROR(__xludf.DUMMYFUNCTION("IMPORTRANGE(""https://docs.google.com/spreadsheets/d/1IYY_tgx_IHuhSq3AJ5eI5OnqOPBNLWSHKh2a30DoXe8/edit?usp=sharing"",""กระบี่!L496"")"),2600)</f>
        <v>2600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IFERROR(__xludf.DUMMYFUNCTION("IMPORTRANGE(""https://docs.google.com/spreadsheets/d/1IYY_tgx_IHuhSq3AJ5eI5OnqOPBNLWSHKh2a30DoXe8/edit?usp=sharing"",""กระบี่!I523"")"),421931.59)</f>
        <v>421931.59</v>
      </c>
      <c r="J628" s="347">
        <f ca="1">IFERROR(__xludf.DUMMYFUNCTION("IMPORTRANGE(""https://docs.google.com/spreadsheets/d/1IYY_tgx_IHuhSq3AJ5eI5OnqOPBNLWSHKh2a30DoXe8/edit?usp=sharing"",""กระบี่!J523"")"),454424.19)</f>
        <v>454424.19</v>
      </c>
      <c r="K628" s="348">
        <f t="shared" ref="K628:K635" ca="1" si="129">IF(I628&gt;0,J628*100/I628,0)</f>
        <v>107.70091663437667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IFERROR(__xludf.DUMMYFUNCTION("IMPORTRANGE(""https://docs.google.com/spreadsheets/d/1IYY_tgx_IHuhSq3AJ5eI5OnqOPBNLWSHKh2a30DoXe8/edit?usp=sharing"",""กระบี่!J524"")"),29)</f>
        <v>29</v>
      </c>
      <c r="K629" s="348">
        <f t="shared" ca="1" si="129"/>
        <v>131.81818181818181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IFERROR(__xludf.DUMMYFUNCTION("IMPORTRANGE(""https://docs.google.com/spreadsheets/d/1IYY_tgx_IHuhSq3AJ5eI5OnqOPBNLWSHKh2a30DoXe8/edit?usp=sharing"",""กระบี่!I525"")"),6194649.75)</f>
        <v>6194649.75</v>
      </c>
      <c r="J630" s="347">
        <f ca="1">IFERROR(__xludf.DUMMYFUNCTION("IMPORTRANGE(""https://docs.google.com/spreadsheets/d/1IYY_tgx_IHuhSq3AJ5eI5OnqOPBNLWSHKh2a30DoXe8/edit?usp=sharing"",""กระบี่!J525"")"),1792527.02)</f>
        <v>1792527.02</v>
      </c>
      <c r="K630" s="348">
        <f t="shared" ca="1" si="129"/>
        <v>28.93669686490346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IFERROR(__xludf.DUMMYFUNCTION("IMPORTRANGE(""https://docs.google.com/spreadsheets/d/1IYY_tgx_IHuhSq3AJ5eI5OnqOPBNLWSHKh2a30DoXe8/edit?usp=sharing"",""กระบี่!J526"")"),128)</f>
        <v>128</v>
      </c>
      <c r="K631" s="348">
        <f t="shared" ca="1" si="129"/>
        <v>72.727272727272734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IFERROR(__xludf.DUMMYFUNCTION("IMPORTRANGE(""https://docs.google.com/spreadsheets/d/1IYY_tgx_IHuhSq3AJ5eI5OnqOPBNLWSHKh2a30DoXe8/edit?usp=sharing"",""กระบี่!J527"")"),78852.07)</f>
        <v>78852.070000000007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IFERROR(__xludf.DUMMYFUNCTION("IMPORTRANGE(""https://docs.google.com/spreadsheets/d/1IYY_tgx_IHuhSq3AJ5eI5OnqOPBNLWSHKh2a30DoXe8/edit?usp=sharing"",""กระบี่!J528"")"),19)</f>
        <v>19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262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6963610.54</v>
      </c>
      <c r="M8" s="23">
        <f t="shared" ca="1" si="0"/>
        <v>4861363.54</v>
      </c>
      <c r="N8" s="23">
        <f t="shared" ca="1" si="0"/>
        <v>6719347.6899999995</v>
      </c>
      <c r="O8" s="22">
        <f t="shared" ref="O8:O16" ca="1" si="1">IF(L8&gt;0,N8*100/L8,0)</f>
        <v>96.492295934746522</v>
      </c>
      <c r="P8" s="22">
        <f t="shared" ref="P8:P16" ca="1" si="2">IF(M8&gt;0,N8*100/M8,0)</f>
        <v>138.21940356264736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6963610.54</v>
      </c>
      <c r="M10" s="30">
        <f t="shared" ca="1" si="4"/>
        <v>4861363.54</v>
      </c>
      <c r="N10" s="30">
        <f t="shared" ca="1" si="4"/>
        <v>6719347.6899999995</v>
      </c>
      <c r="O10" s="29">
        <f t="shared" ca="1" si="1"/>
        <v>96.492295934746522</v>
      </c>
      <c r="P10" s="29">
        <f t="shared" ca="1" si="2"/>
        <v>138.21940356264736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6231210.54</v>
      </c>
      <c r="M12" s="38">
        <f t="shared" ca="1" si="6"/>
        <v>4128963.54</v>
      </c>
      <c r="N12" s="38">
        <f t="shared" ca="1" si="6"/>
        <v>5986947.6899999995</v>
      </c>
      <c r="O12" s="38">
        <f t="shared" ca="1" si="1"/>
        <v>96.080009679788475</v>
      </c>
      <c r="P12" s="38">
        <f t="shared" ca="1" si="2"/>
        <v>144.99880253241471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1910985.54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4320225</v>
      </c>
      <c r="M14" s="38">
        <f t="shared" si="8"/>
        <v>0</v>
      </c>
      <c r="N14" s="38">
        <f t="shared" ca="1" si="8"/>
        <v>1857984.15</v>
      </c>
      <c r="O14" s="41">
        <f t="shared" ca="1" si="1"/>
        <v>43.006652431296978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732400</v>
      </c>
      <c r="M16" s="38">
        <f t="shared" ca="1" si="10"/>
        <v>732400</v>
      </c>
      <c r="N16" s="38">
        <f t="shared" ca="1" si="10"/>
        <v>732400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4861363.54</v>
      </c>
      <c r="M18" s="23">
        <f t="shared" ca="1" si="11"/>
        <v>4861363.54</v>
      </c>
      <c r="N18" s="23">
        <f t="shared" ca="1" si="11"/>
        <v>4861363.54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4861363.54</v>
      </c>
      <c r="M20" s="30">
        <f t="shared" ca="1" si="15"/>
        <v>4861363.54</v>
      </c>
      <c r="N20" s="30">
        <f t="shared" ca="1" si="15"/>
        <v>4861363.54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4128963.54</v>
      </c>
      <c r="M22" s="42">
        <f t="shared" ca="1" si="18"/>
        <v>4128963.54</v>
      </c>
      <c r="N22" s="41">
        <f t="shared" ca="1" si="18"/>
        <v>4128963.54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1910985.54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2217978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732400</v>
      </c>
      <c r="M26" s="50">
        <f t="shared" ca="1" si="22"/>
        <v>732400</v>
      </c>
      <c r="N26" s="50">
        <f t="shared" ca="1" si="22"/>
        <v>732400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2102247</v>
      </c>
      <c r="M28" s="23">
        <f t="shared" si="23"/>
        <v>0</v>
      </c>
      <c r="N28" s="23">
        <f t="shared" ca="1" si="23"/>
        <v>1857984.15</v>
      </c>
      <c r="O28" s="22">
        <f t="shared" ref="O28:O30" ca="1" si="24">IF(L28&gt;0,N28*100/L28,0)</f>
        <v>88.380868185327415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2102247</v>
      </c>
      <c r="M30" s="30">
        <f t="shared" si="27"/>
        <v>0</v>
      </c>
      <c r="N30" s="30">
        <f t="shared" ca="1" si="27"/>
        <v>1857984.15</v>
      </c>
      <c r="O30" s="29">
        <f t="shared" ca="1" si="24"/>
        <v>88.380868185327415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2102247</v>
      </c>
      <c r="M32" s="41">
        <f t="shared" si="30"/>
        <v>0</v>
      </c>
      <c r="N32" s="41">
        <f t="shared" ca="1" si="30"/>
        <v>1857984.15</v>
      </c>
      <c r="O32" s="41">
        <f t="shared" ca="1" si="29"/>
        <v>88.380868185327415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2102247</v>
      </c>
      <c r="M34" s="41">
        <f t="shared" si="32"/>
        <v>0</v>
      </c>
      <c r="N34" s="41">
        <f t="shared" ca="1" si="32"/>
        <v>1857984.15</v>
      </c>
      <c r="O34" s="41">
        <f t="shared" ca="1" si="29"/>
        <v>88.380868185327415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4861363.54</v>
      </c>
      <c r="M37" s="55">
        <f t="shared" ca="1" si="33"/>
        <v>4861363.54</v>
      </c>
      <c r="N37" s="55">
        <f t="shared" ca="1" si="33"/>
        <v>4861363.54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705987.8</v>
      </c>
      <c r="M41" s="79">
        <f t="shared" ca="1" si="34"/>
        <v>705987.8</v>
      </c>
      <c r="N41" s="79">
        <f t="shared" ca="1" si="34"/>
        <v>705987.8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705987.8</v>
      </c>
      <c r="M43" s="79">
        <f t="shared" ca="1" si="38"/>
        <v>705987.8</v>
      </c>
      <c r="N43" s="79">
        <f t="shared" ca="1" si="38"/>
        <v>705987.8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705987.8</v>
      </c>
      <c r="M45" s="91">
        <f ca="1">IFERROR(__xludf.DUMMYFUNCTION("IMPORTRANGE(""https://docs.google.com/spreadsheets/d/1Yj_ptqi66GCucihVvJfMjLAmec39IyEx_6qawtMGysU/edit?usp=sharing"",""สบก!Q82"")"),705987.8)</f>
        <v>705987.8</v>
      </c>
      <c r="N45" s="91">
        <f ca="1">IFERROR(__xludf.DUMMYFUNCTION("IMPORTRANGE(""https://docs.google.com/spreadsheets/d/1Yj_ptqi66GCucihVvJfMjLAmec39IyEx_6qawtMGysU/edit?usp=sharing"",""สบก!R82"")"),705987.8)</f>
        <v>705987.8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IFERROR(__xludf.DUMMYFUNCTION("IMPORTRANGE(""https://docs.google.com/spreadsheets/d/1Yj_ptqi66GCucihVvJfMjLAmec39IyEx_6qawtMGysU/edit?usp=sharing"",""สบก!M82"")"),705987.8)</f>
        <v>705987.8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697797.74</v>
      </c>
      <c r="M53" s="125">
        <f t="shared" ca="1" si="39"/>
        <v>697797.74</v>
      </c>
      <c r="N53" s="125">
        <f t="shared" ca="1" si="39"/>
        <v>697797.74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697797.74</v>
      </c>
      <c r="M55" s="125">
        <f t="shared" ca="1" si="43"/>
        <v>697797.74</v>
      </c>
      <c r="N55" s="125">
        <f t="shared" ca="1" si="43"/>
        <v>697797.74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697797.74</v>
      </c>
      <c r="M57" s="91">
        <f ca="1">IFERROR(__xludf.DUMMYFUNCTION("IMPORTRANGE(""https://docs.google.com/spreadsheets/d/1Yj_ptqi66GCucihVvJfMjLAmec39IyEx_6qawtMGysU/edit?usp=sharing"",""สบก!Z82"")"),697797.74)</f>
        <v>697797.74</v>
      </c>
      <c r="N57" s="91">
        <f ca="1">IFERROR(__xludf.DUMMYFUNCTION("IMPORTRANGE(""https://docs.google.com/spreadsheets/d/1Yj_ptqi66GCucihVvJfMjLAmec39IyEx_6qawtMGysU/edit?usp=sharing"",""สบก!AA82"")"),697797.74)</f>
        <v>697797.74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IFERROR(__xludf.DUMMYFUNCTION("IMPORTRANGE(""https://docs.google.com/spreadsheets/d/1Yj_ptqi66GCucihVvJfMjLAmec39IyEx_6qawtMGysU/edit?usp=sharing"",""สบก!V82"")"),697797.74)</f>
        <v>697797.74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827100</v>
      </c>
      <c r="M66" s="156">
        <f t="shared" ca="1" si="45"/>
        <v>827100</v>
      </c>
      <c r="N66" s="156">
        <f t="shared" ca="1" si="45"/>
        <v>827100</v>
      </c>
      <c r="O66" s="155">
        <f t="shared" ref="O66:O68" ca="1" si="46">IF(L66&gt;0,N66*100/L66,0)</f>
        <v>100</v>
      </c>
      <c r="P66" s="155">
        <f t="shared" ref="P66:P68" ca="1" si="47">IF(M66&gt;0,N66*100/M66,0)</f>
        <v>100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827100</v>
      </c>
      <c r="M68" s="161">
        <f t="shared" ca="1" si="49"/>
        <v>827100</v>
      </c>
      <c r="N68" s="161">
        <f t="shared" ca="1" si="49"/>
        <v>827100</v>
      </c>
      <c r="O68" s="160">
        <f t="shared" ca="1" si="46"/>
        <v>100</v>
      </c>
      <c r="P68" s="160">
        <f t="shared" ca="1" si="47"/>
        <v>100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827100</v>
      </c>
      <c r="M70" s="173">
        <f ca="1">IFERROR(__xludf.DUMMYFUNCTION("IMPORTRANGE(""https://docs.google.com/spreadsheets/d/1Yj_ptqi66GCucihVvJfMjLAmec39IyEx_6qawtMGysU/edit?usp=sharing"",""สบก!AI82"")"),827100)</f>
        <v>827100</v>
      </c>
      <c r="N70" s="174">
        <f ca="1">IFERROR(__xludf.DUMMYFUNCTION("IMPORTRANGE(""https://docs.google.com/spreadsheets/d/1Yj_ptqi66GCucihVvJfMjLAmec39IyEx_6qawtMGysU/edit?usp=sharing"",""สบก!AJ82"")"),827100)</f>
        <v>827100</v>
      </c>
      <c r="O70" s="175">
        <f ca="1">IF(L70&gt;0,N70*100/L70,0)</f>
        <v>100</v>
      </c>
      <c r="P70" s="175">
        <f ca="1">IF(M70&gt;0,N70*100/M70,0)</f>
        <v>100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IFERROR(__xludf.DUMMYFUNCTION("IMPORTRANGE(""https://docs.google.com/spreadsheets/d/1Yj_ptqi66GCucihVvJfMjLAmec39IyEx_6qawtMGysU/edit?usp=sharing"",""สบก!AF82"")"),646300)</f>
        <v>646300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IFERROR(__xludf.DUMMYFUNCTION("IMPORTRANGE(""https://docs.google.com/spreadsheets/d/1IYY_tgx_IHuhSq3AJ5eI5OnqOPBNLWSHKh2a30DoXe8/edit?usp=sharing"",""ชุมพร!J28"")"),2)</f>
        <v>2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IFERROR(__xludf.DUMMYFUNCTION("IMPORTRANGE(""https://docs.google.com/spreadsheets/d/1IYY_tgx_IHuhSq3AJ5eI5OnqOPBNLWSHKh2a30DoXe8/edit?usp=sharing"",""ชุมพร!J29"")"),1)</f>
        <v>1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IFERROR(__xludf.DUMMYFUNCTION("IMPORTRANGE(""https://docs.google.com/spreadsheets/d/1IYY_tgx_IHuhSq3AJ5eI5OnqOPBNLWSHKh2a30DoXe8/edit?usp=sharing"",""ชุมพร!J30"")"),1)</f>
        <v>1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214500</v>
      </c>
      <c r="O94" s="155">
        <f t="shared" ref="O94:O96" ca="1" si="53">IF(L94&gt;0,N94*100/L94,0)</f>
        <v>100</v>
      </c>
      <c r="P94" s="155">
        <f t="shared" ref="P94:P96" ca="1" si="54">IF(M94&gt;0,N94*100/M94,0)</f>
        <v>100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214500</v>
      </c>
      <c r="O96" s="160">
        <f t="shared" ca="1" si="53"/>
        <v>100</v>
      </c>
      <c r="P96" s="160">
        <f t="shared" ca="1" si="54"/>
        <v>100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IFERROR(__xludf.DUMMYFUNCTION("IMPORTRANGE(""https://docs.google.com/spreadsheets/d/1Yj_ptqi66GCucihVvJfMjLAmec39IyEx_6qawtMGysU/edit?usp=sharing"",""สบก!AS82"")"),122100)</f>
        <v>122100</v>
      </c>
      <c r="O98" s="175">
        <f ca="1">IF(L98&gt;0,N98*100/L98,0)</f>
        <v>100</v>
      </c>
      <c r="P98" s="175">
        <f ca="1">IF(M98&gt;0,N98*100/M98,0)</f>
        <v>100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IFERROR(__xludf.DUMMYFUNCTION("IMPORTRANGE(""https://docs.google.com/spreadsheets/d/1IYY_tgx_IHuhSq3AJ5eI5OnqOPBNLWSHKh2a30DoXe8/edit?usp=sharing"",""ชุมพร!J49"")"),1)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81178</v>
      </c>
      <c r="M118" s="156">
        <f t="shared" ca="1" si="58"/>
        <v>81178</v>
      </c>
      <c r="N118" s="156">
        <f t="shared" ca="1" si="58"/>
        <v>81178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81178</v>
      </c>
      <c r="M120" s="161">
        <f t="shared" ca="1" si="62"/>
        <v>81178</v>
      </c>
      <c r="N120" s="161">
        <f t="shared" ca="1" si="62"/>
        <v>81178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81178</v>
      </c>
      <c r="M122" s="173">
        <f ca="1">IFERROR(__xludf.DUMMYFUNCTION("IMPORTRANGE(""https://docs.google.com/spreadsheets/d/1Yj_ptqi66GCucihVvJfMjLAmec39IyEx_6qawtMGysU/edit?usp=sharing"",""สบก!BA82"")"),81178)</f>
        <v>81178</v>
      </c>
      <c r="N122" s="174">
        <f ca="1">IFERROR(__xludf.DUMMYFUNCTION("IMPORTRANGE(""https://docs.google.com/spreadsheets/d/1Yj_ptqi66GCucihVvJfMjLAmec39IyEx_6qawtMGysU/edit?usp=sharing"",""สบก!BB82"")"),81178)</f>
        <v>81178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IFERROR(__xludf.DUMMYFUNCTION("IMPORTRANGE(""https://docs.google.com/spreadsheets/d/1Yj_ptqi66GCucihVvJfMjLAmec39IyEx_6qawtMGysU/edit?usp=sharing"",""สบก!AX82"")"),81178)</f>
        <v>81178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IFERROR(__xludf.DUMMYFUNCTION("IMPORTRANGE(""https://docs.google.com/spreadsheets/d/1IYY_tgx_IHuhSq3AJ5eI5OnqOPBNLWSHKh2a30DoXe8/edit?usp=sharing"",""ชุมพร!J64"")"),1)</f>
        <v>1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241500</v>
      </c>
      <c r="M140" s="156">
        <f t="shared" ca="1" si="64"/>
        <v>241500</v>
      </c>
      <c r="N140" s="156">
        <f t="shared" ca="1" si="64"/>
        <v>241500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241500</v>
      </c>
      <c r="M142" s="161">
        <f t="shared" ca="1" si="68"/>
        <v>241500</v>
      </c>
      <c r="N142" s="161">
        <f t="shared" ca="1" si="68"/>
        <v>241500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241500</v>
      </c>
      <c r="M144" s="173">
        <f ca="1">IFERROR(__xludf.DUMMYFUNCTION("IMPORTRANGE(""https://docs.google.com/spreadsheets/d/1Yj_ptqi66GCucihVvJfMjLAmec39IyEx_6qawtMGysU/edit?usp=sharing"",""สบก!BJ82"")"),241500)</f>
        <v>241500</v>
      </c>
      <c r="N144" s="174">
        <f ca="1">IFERROR(__xludf.DUMMYFUNCTION("IMPORTRANGE(""https://docs.google.com/spreadsheets/d/1Yj_ptqi66GCucihVvJfMjLAmec39IyEx_6qawtMGysU/edit?usp=sharing"",""สบก!BK82"")"),241500)</f>
        <v>241500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IFERROR(__xludf.DUMMYFUNCTION("IMPORTRANGE(""https://docs.google.com/spreadsheets/d/1Yj_ptqi66GCucihVvJfMjLAmec39IyEx_6qawtMGysU/edit?usp=sharing"",""สบก!BG82"")"),109500)</f>
        <v>109500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IFERROR(__xludf.DUMMYFUNCTION("IMPORTRANGE(""https://docs.google.com/spreadsheets/d/1IYY_tgx_IHuhSq3AJ5eI5OnqOPBNLWSHKh2a30DoXe8/edit?usp=sharing"",""ชุมพร!J113"")"),1)</f>
        <v>1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71400</v>
      </c>
      <c r="O250" s="155">
        <f t="shared" ref="O250:O252" ca="1" si="78">IF(L250&gt;0,N250*100/L250,0)</f>
        <v>100</v>
      </c>
      <c r="P250" s="155">
        <f t="shared" ref="P250:P252" ca="1" si="79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71400</v>
      </c>
      <c r="O252" s="160">
        <f t="shared" ca="1" si="78"/>
        <v>100</v>
      </c>
      <c r="P252" s="160">
        <f t="shared" ca="1" si="79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IFERROR(__xludf.DUMMYFUNCTION("IMPORTRANGE(""https://docs.google.com/spreadsheets/d/1Yj_ptqi66GCucihVvJfMjLAmec39IyEx_6qawtMGysU/edit?usp=sharing"",""สบก!CC82"")"),71400)</f>
        <v>71400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200080</v>
      </c>
      <c r="M271" s="156">
        <f t="shared" ca="1" si="83"/>
        <v>200080</v>
      </c>
      <c r="N271" s="156">
        <f t="shared" ca="1" si="83"/>
        <v>200080</v>
      </c>
      <c r="O271" s="155">
        <f t="shared" ref="O271:O273" ca="1" si="84">IF(L271&gt;0,N271*100/L271,0)</f>
        <v>100</v>
      </c>
      <c r="P271" s="155">
        <f t="shared" ref="P271:P273" ca="1" si="85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200080</v>
      </c>
      <c r="M273" s="161">
        <f t="shared" ca="1" si="87"/>
        <v>200080</v>
      </c>
      <c r="N273" s="161">
        <f t="shared" ca="1" si="87"/>
        <v>200080</v>
      </c>
      <c r="O273" s="160">
        <f t="shared" ca="1" si="84"/>
        <v>100</v>
      </c>
      <c r="P273" s="160">
        <f t="shared" ca="1" si="85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200080</v>
      </c>
      <c r="M275" s="173">
        <f ca="1">IFERROR(__xludf.DUMMYFUNCTION("IMPORTRANGE(""https://docs.google.com/spreadsheets/d/1Yj_ptqi66GCucihVvJfMjLAmec39IyEx_6qawtMGysU/edit?usp=sharing"",""สบก!CK82"")"),200080)</f>
        <v>200080</v>
      </c>
      <c r="N275" s="174">
        <f ca="1">IFERROR(__xludf.DUMMYFUNCTION("IMPORTRANGE(""https://docs.google.com/spreadsheets/d/1Yj_ptqi66GCucihVvJfMjLAmec39IyEx_6qawtMGysU/edit?usp=sharing"",""สบก!CL82"")"),200080)</f>
        <v>200080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IFERROR(__xludf.DUMMYFUNCTION("IMPORTRANGE(""https://docs.google.com/spreadsheets/d/1Yj_ptqi66GCucihVvJfMjLAmec39IyEx_6qawtMGysU/edit?usp=sharing"",""สบก!CH82"")"),200080)</f>
        <v>200080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IFERROR(__xludf.DUMMYFUNCTION("IMPORTRANGE(""https://docs.google.com/spreadsheets/d/1IYY_tgx_IHuhSq3AJ5eI5OnqOPBNLWSHKh2a30DoXe8/edit?usp=sharing"",""ชุมพร!J196"")"),1)</f>
        <v>1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125360</v>
      </c>
      <c r="M290" s="156">
        <f t="shared" ca="1" si="88"/>
        <v>125360</v>
      </c>
      <c r="N290" s="156">
        <f t="shared" ca="1" si="88"/>
        <v>125360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125360</v>
      </c>
      <c r="M292" s="161">
        <f t="shared" ca="1" si="92"/>
        <v>125360</v>
      </c>
      <c r="N292" s="161">
        <f t="shared" ca="1" si="92"/>
        <v>125360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125360</v>
      </c>
      <c r="M294" s="173">
        <f ca="1">IFERROR(__xludf.DUMMYFUNCTION("IMPORTRANGE(""https://docs.google.com/spreadsheets/d/1Yj_ptqi66GCucihVvJfMjLAmec39IyEx_6qawtMGysU/edit?usp=sharing"",""สบก!CT82"")"),125360)</f>
        <v>125360</v>
      </c>
      <c r="N294" s="174">
        <f ca="1">IFERROR(__xludf.DUMMYFUNCTION("IMPORTRANGE(""https://docs.google.com/spreadsheets/d/1Yj_ptqi66GCucihVvJfMjLAmec39IyEx_6qawtMGysU/edit?usp=sharing"",""สบก!CU82"")"),125360)</f>
        <v>125360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IFERROR(__xludf.DUMMYFUNCTION("IMPORTRANGE(""https://docs.google.com/spreadsheets/d/1Yj_ptqi66GCucihVvJfMjLAmec39IyEx_6qawtMGysU/edit?usp=sharing"",""สบก!CQ82"")"),125360)</f>
        <v>125360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IFERROR(__xludf.DUMMYFUNCTION("IMPORTRANGE(""https://docs.google.com/spreadsheets/d/1IYY_tgx_IHuhSq3AJ5eI5OnqOPBNLWSHKh2a30DoXe8/edit?usp=sharing"",""ชุมพร!J213"")"),1)</f>
        <v>1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1031600</v>
      </c>
      <c r="M310" s="156">
        <f t="shared" ca="1" si="93"/>
        <v>1031600</v>
      </c>
      <c r="N310" s="156">
        <f t="shared" ca="1" si="93"/>
        <v>1031600</v>
      </c>
      <c r="O310" s="155">
        <f t="shared" ref="O310:O312" ca="1" si="94">IF(L310&gt;0,N310*100/L310,0)</f>
        <v>100</v>
      </c>
      <c r="P310" s="155">
        <f t="shared" ref="P310:P312" ca="1" si="95">IF(M310&gt;0,N310*100/M310,0)</f>
        <v>100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1031600</v>
      </c>
      <c r="M312" s="161">
        <f t="shared" ca="1" si="97"/>
        <v>1031600</v>
      </c>
      <c r="N312" s="161">
        <f t="shared" ca="1" si="97"/>
        <v>1031600</v>
      </c>
      <c r="O312" s="160">
        <f t="shared" ca="1" si="94"/>
        <v>100</v>
      </c>
      <c r="P312" s="160">
        <f t="shared" ca="1" si="95"/>
        <v>100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391600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IFERROR(__xludf.DUMMYFUNCTION("IMPORTRANGE(""https://docs.google.com/spreadsheets/d/1Yj_ptqi66GCucihVvJfMjLAmec39IyEx_6qawtMGysU/edit?usp=sharing"",""สบก!DD82"")"),391600)</f>
        <v>391600</v>
      </c>
      <c r="O314" s="175">
        <f ca="1">IF(L314&gt;0,N314*100/L314,0)</f>
        <v>100</v>
      </c>
      <c r="P314" s="175">
        <f ca="1">IF(M314&gt;0,N314*100/M314,0)</f>
        <v>100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IFERROR(__xludf.DUMMYFUNCTION("IMPORTRANGE(""https://docs.google.com/spreadsheets/d/1Yj_ptqi66GCucihVvJfMjLAmec39IyEx_6qawtMGysU/edit?usp=sharing"",""สบก!CZ82"")"),391600)</f>
        <v>391600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IFERROR(__xludf.DUMMYFUNCTION("IMPORTRANGE(""https://docs.google.com/spreadsheets/d/1Yj_ptqi66GCucihVvJfMjLAmec39IyEx_6qawtMGysU/edit?usp=sharing"",""สบก!DA82"")"),640000)</f>
        <v>640000</v>
      </c>
      <c r="M318" s="101">
        <f ca="1">L318</f>
        <v>640000</v>
      </c>
      <c r="N318" s="91">
        <f ca="1">IFERROR(__xludf.DUMMYFUNCTION("IMPORTRANGE(""https://docs.google.com/spreadsheets/d/1Yj_ptqi66GCucihVvJfMjLAmec39IyEx_6qawtMGysU/edit?usp=sharing"",""สบก!DE82"")"),640000)</f>
        <v>640000</v>
      </c>
      <c r="O318" s="101">
        <f ca="1">IF(L318&gt;0,N318*100/L318,0)</f>
        <v>100</v>
      </c>
      <c r="P318" s="101">
        <f ca="1">IF(M318&gt;0,N318*100/M318,0)</f>
        <v>100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IFERROR(__xludf.DUMMYFUNCTION("IMPORTRANGE(""https://docs.google.com/spreadsheets/d/1IYY_tgx_IHuhSq3AJ5eI5OnqOPBNLWSHKh2a30DoXe8/edit?usp=sharing"",""ชุมพร!J226"")"),1)</f>
        <v>1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IFERROR(__xludf.DUMMYFUNCTION("IMPORTRANGE(""https://docs.google.com/spreadsheets/d/1IYY_tgx_IHuhSq3AJ5eI5OnqOPBNLWSHKh2a30DoXe8/edit?usp=sharing"",""ชุมพร!J228"")"),244)</f>
        <v>244</v>
      </c>
      <c r="K328" s="323">
        <f ca="1">IF(I328&gt;0,J328*100/I328,0)</f>
        <v>101.66666666666667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664860</v>
      </c>
      <c r="M329" s="156">
        <f t="shared" ca="1" si="98"/>
        <v>664860</v>
      </c>
      <c r="N329" s="156">
        <f t="shared" ca="1" si="98"/>
        <v>664860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664860</v>
      </c>
      <c r="M331" s="161">
        <f t="shared" ca="1" si="102"/>
        <v>664860</v>
      </c>
      <c r="N331" s="161">
        <f t="shared" ca="1" si="102"/>
        <v>664860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664860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IFERROR(__xludf.DUMMYFUNCTION("IMPORTRANGE(""https://docs.google.com/spreadsheets/d/1Yj_ptqi66GCucihVvJfMjLAmec39IyEx_6qawtMGysU/edit?usp=sharing"",""สบก!DM82"")"),664860)</f>
        <v>664860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IFERROR(__xludf.DUMMYFUNCTION("IMPORTRANGE(""https://docs.google.com/spreadsheets/d/1Yj_ptqi66GCucihVvJfMjLAmec39IyEx_6qawtMGysU/edit?usp=sharing"",""สบก!DI82"")"),470460)</f>
        <v>470460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IFERROR(__xludf.DUMMYFUNCTION("IMPORTRANGE(""https://docs.google.com/spreadsheets/d/1IYY_tgx_IHuhSq3AJ5eI5OnqOPBNLWSHKh2a30DoXe8/edit?usp=sharing"",""ชุมพร!J234"")"),194)</f>
        <v>194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IFERROR(__xludf.DUMMYFUNCTION("IMPORTRANGE(""https://docs.google.com/spreadsheets/d/1IYY_tgx_IHuhSq3AJ5eI5OnqOPBNLWSHKh2a30DoXe8/edit?usp=sharing"",""ชุมพร!J235"")"),1924.31)</f>
        <v>1924.31</v>
      </c>
      <c r="K340" s="348">
        <f t="shared" ca="1" si="103"/>
        <v>76.665737051792831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IFERROR(__xludf.DUMMYFUNCTION("IMPORTRANGE(""https://docs.google.com/spreadsheets/d/1IYY_tgx_IHuhSq3AJ5eI5OnqOPBNLWSHKh2a30DoXe8/edit?usp=sharing"",""ชุมพร!J236"")"),303)</f>
        <v>303</v>
      </c>
      <c r="K341" s="348">
        <f t="shared" ca="1" si="103"/>
        <v>126.25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IFERROR(__xludf.DUMMYFUNCTION("IMPORTRANGE(""https://docs.google.com/spreadsheets/d/1IYY_tgx_IHuhSq3AJ5eI5OnqOPBNLWSHKh2a30DoXe8/edit?usp=sharing"",""ชุมพร!J237"")"),3744.25)</f>
        <v>3744.25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IFERROR(__xludf.DUMMYFUNCTION("IMPORTRANGE(""https://docs.google.com/spreadsheets/d/1IYY_tgx_IHuhSq3AJ5eI5OnqOPBNLWSHKh2a30DoXe8/edit?usp=sharing"",""ชุมพร!J238"")"),3)</f>
        <v>3</v>
      </c>
      <c r="K343" s="348">
        <f t="shared" ca="1" si="103"/>
        <v>1.25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IFERROR(__xludf.DUMMYFUNCTION("IMPORTRANGE(""https://docs.google.com/spreadsheets/d/1IYY_tgx_IHuhSq3AJ5eI5OnqOPBNLWSHKh2a30DoXe8/edit?usp=sharing"",""ชุมพร!J239"")"),15.23)</f>
        <v>15.23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IFERROR(__xludf.DUMMYFUNCTION("IMPORTRANGE(""https://docs.google.com/spreadsheets/d/1IYY_tgx_IHuhSq3AJ5eI5OnqOPBNLWSHKh2a30DoXe8/edit?usp=sharing"",""ชุมพร!J240"")"),244)</f>
        <v>244</v>
      </c>
      <c r="K345" s="348">
        <f t="shared" ca="1" si="103"/>
        <v>101.66666666666667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IFERROR(__xludf.DUMMYFUNCTION("IMPORTRANGE(""https://docs.google.com/spreadsheets/d/1IYY_tgx_IHuhSq3AJ5eI5OnqOPBNLWSHKh2a30DoXe8/edit?usp=sharing"",""ชุมพร!J241"")"),3043.85)</f>
        <v>3043.85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IFERROR(__xludf.DUMMYFUNCTION("IMPORTRANGE(""https://docs.google.com/spreadsheets/d/1IYY_tgx_IHuhSq3AJ5eI5OnqOPBNLWSHKh2a30DoXe8/edit?usp=sharing"",""ชุมพร!L242"")"),2102247)</f>
        <v>2102247</v>
      </c>
      <c r="M347" s="364"/>
      <c r="N347" s="364">
        <f ca="1">IFERROR(__xludf.DUMMYFUNCTION("IMPORTRANGE(""https://docs.google.com/spreadsheets/d/1IYY_tgx_IHuhSq3AJ5eI5OnqOPBNLWSHKh2a30DoXe8/edit?usp=sharing"",""ชุมพร!M242"")"),1857984.15)</f>
        <v>1857984.15</v>
      </c>
      <c r="O347" s="364">
        <f ca="1">+IF(L347&gt;0,N347*100/L347,0)</f>
        <v>88.380868185327415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IFERROR(__xludf.DUMMYFUNCTION("IMPORTRANGE(""https://docs.google.com/spreadsheets/d/1IYY_tgx_IHuhSq3AJ5eI5OnqOPBNLWSHKh2a30DoXe8/edit?usp=sharing"",""ชุมพร!L244"")"),398160)</f>
        <v>398160</v>
      </c>
      <c r="M349" s="379"/>
      <c r="N349" s="379">
        <f ca="1">IFERROR(__xludf.DUMMYFUNCTION("IMPORTRANGE(""https://docs.google.com/spreadsheets/d/1IYY_tgx_IHuhSq3AJ5eI5OnqOPBNLWSHKh2a30DoXe8/edit?usp=sharing"",""ชุมพร!M244"")"),342961)</f>
        <v>342961</v>
      </c>
      <c r="O349" s="379">
        <f ca="1">+IF(L349&gt;0,N349*100/L349,0)</f>
        <v>86.136477797870199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IFERROR(__xludf.DUMMYFUNCTION("IMPORTRANGE(""https://docs.google.com/spreadsheets/d/1IYY_tgx_IHuhSq3AJ5eI5OnqOPBNLWSHKh2a30DoXe8/edit?usp=sharing"",""ชุมพร!L247"")"),398160)</f>
        <v>398160</v>
      </c>
      <c r="M352" s="169"/>
      <c r="N352" s="168">
        <f ca="1">IFERROR(__xludf.DUMMYFUNCTION("IMPORTRANGE(""https://docs.google.com/spreadsheets/d/1IYY_tgx_IHuhSq3AJ5eI5OnqOPBNLWSHKh2a30DoXe8/edit?usp=sharing"",""ชุมพร!M247"")"),342961)</f>
        <v>342961</v>
      </c>
      <c r="O352" s="169">
        <f t="shared" ca="1" si="105"/>
        <v>86.136477797870199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IFERROR(__xludf.DUMMYFUNCTION("IMPORTRANGE(""https://docs.google.com/spreadsheets/d/1IYY_tgx_IHuhSq3AJ5eI5OnqOPBNLWSHKh2a30DoXe8/edit?usp=sharing"",""ชุมพร!L249"")"),398160)</f>
        <v>398160</v>
      </c>
      <c r="M354" s="175"/>
      <c r="N354" s="172">
        <f ca="1">IFERROR(__xludf.DUMMYFUNCTION("IMPORTRANGE(""https://docs.google.com/spreadsheets/d/1IYY_tgx_IHuhSq3AJ5eI5OnqOPBNLWSHKh2a30DoXe8/edit?usp=sharing"",""ชุมพร!M249"")"),342961)</f>
        <v>342961</v>
      </c>
      <c r="O354" s="175">
        <f t="shared" ca="1" si="105"/>
        <v>86.136477797870199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IFERROR(__xludf.DUMMYFUNCTION("IMPORTRANGE(""https://docs.google.com/spreadsheets/d/1IYY_tgx_IHuhSq3AJ5eI5OnqOPBNLWSHKh2a30DoXe8/edit?usp=sharing"",""ชุมพร!M250"")"),58796)</f>
        <v>58796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IFERROR(__xludf.DUMMYFUNCTION("IMPORTRANGE(""https://docs.google.com/spreadsheets/d/1IYY_tgx_IHuhSq3AJ5eI5OnqOPBNLWSHKh2a30DoXe8/edit?usp=sharing"",""ชุมพร!M251"")"),147500)</f>
        <v>147500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IFERROR(__xludf.DUMMYFUNCTION("IMPORTRANGE(""https://docs.google.com/spreadsheets/d/1IYY_tgx_IHuhSq3AJ5eI5OnqOPBNLWSHKh2a30DoXe8/edit?usp=sharing"",""ชุมพร!M252"")"),106340)</f>
        <v>106340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IFERROR(__xludf.DUMMYFUNCTION("IMPORTRANGE(""https://docs.google.com/spreadsheets/d/1IYY_tgx_IHuhSq3AJ5eI5OnqOPBNLWSHKh2a30DoXe8/edit?usp=sharing"",""ชุมพร!M253"")"),30325)</f>
        <v>30325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IFERROR(__xludf.DUMMYFUNCTION("IMPORTRANGE(""https://docs.google.com/spreadsheets/d/1IYY_tgx_IHuhSq3AJ5eI5OnqOPBNLWSHKh2a30DoXe8/edit?usp=sharing"",""ชุมพร!M275"")"),460140)</f>
        <v>460140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IFERROR(__xludf.DUMMYFUNCTION("IMPORTRANGE(""https://docs.google.com/spreadsheets/d/1IYY_tgx_IHuhSq3AJ5eI5OnqOPBNLWSHKh2a30DoXe8/edit?usp=sharing"",""ชุมพร!M278"")"),460140)</f>
        <v>460140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IFERROR(__xludf.DUMMYFUNCTION("IMPORTRANGE(""https://docs.google.com/spreadsheets/d/1IYY_tgx_IHuhSq3AJ5eI5OnqOPBNLWSHKh2a30DoXe8/edit?usp=sharing"",""ชุมพร!M280"")"),460140)</f>
        <v>460140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IFERROR(__xludf.DUMMYFUNCTION("IMPORTRANGE(""https://docs.google.com/spreadsheets/d/1IYY_tgx_IHuhSq3AJ5eI5OnqOPBNLWSHKh2a30DoXe8/edit?usp=sharing"",""ชุมพร!M284"")"),36640)</f>
        <v>36640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IFERROR(__xludf.DUMMYFUNCTION("IMPORTRANGE(""https://docs.google.com/spreadsheets/d/1IYY_tgx_IHuhSq3AJ5eI5OnqOPBNLWSHKh2a30DoXe8/edit?usp=sharing"",""ชุมพร!M296"")"),159950)</f>
        <v>159950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IFERROR(__xludf.DUMMYFUNCTION("IMPORTRANGE(""https://docs.google.com/spreadsheets/d/1IYY_tgx_IHuhSq3AJ5eI5OnqOPBNLWSHKh2a30DoXe8/edit?usp=sharing"",""ชุมพร!M299"")"),159950)</f>
        <v>159950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IFERROR(__xludf.DUMMYFUNCTION("IMPORTRANGE(""https://docs.google.com/spreadsheets/d/1IYY_tgx_IHuhSq3AJ5eI5OnqOPBNLWSHKh2a30DoXe8/edit?usp=sharing"",""ชุมพร!M301"")"),159950)</f>
        <v>159950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IFERROR(__xludf.DUMMYFUNCTION("IMPORTRANGE(""https://docs.google.com/spreadsheets/d/1IYY_tgx_IHuhSq3AJ5eI5OnqOPBNLWSHKh2a30DoXe8/edit?usp=sharing"",""ชุมพร!M305"")"),29900)</f>
        <v>29900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IFERROR(__xludf.DUMMYFUNCTION("IMPORTRANGE(""https://docs.google.com/spreadsheets/d/1IYY_tgx_IHuhSq3AJ5eI5OnqOPBNLWSHKh2a30DoXe8/edit?usp=sharing"",""ชุมพร!J350"")"),108088)</f>
        <v>108088</v>
      </c>
      <c r="K455" s="378">
        <f ca="1">IF(I455&gt;0,J455*100/I455,0)</f>
        <v>100.00092518064152</v>
      </c>
      <c r="L455" s="379">
        <f ca="1">IFERROR(__xludf.DUMMYFUNCTION("IMPORTRANGE(""https://docs.google.com/spreadsheets/d/1IYY_tgx_IHuhSq3AJ5eI5OnqOPBNLWSHKh2a30DoXe8/edit?usp=sharing"",""ชุมพร!L350"")"),692057)</f>
        <v>692057</v>
      </c>
      <c r="M455" s="379"/>
      <c r="N455" s="379">
        <f ca="1">IFERROR(__xludf.DUMMYFUNCTION("IMPORTRANGE(""https://docs.google.com/spreadsheets/d/1IYY_tgx_IHuhSq3AJ5eI5OnqOPBNLWSHKh2a30DoXe8/edit?usp=sharing"",""ชุมพร!M350"")"),518752.15)</f>
        <v>518752.15</v>
      </c>
      <c r="O455" s="379">
        <f t="shared" ref="O455:O459" ca="1" si="116">+IF(L455&gt;0,N455*100/L455,0)</f>
        <v>74.958009239123371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IFERROR(__xludf.DUMMYFUNCTION("IMPORTRANGE(""https://docs.google.com/spreadsheets/d/1IYY_tgx_IHuhSq3AJ5eI5OnqOPBNLWSHKh2a30DoXe8/edit?usp=sharing"",""ชุมพร!L352"")"),692057)</f>
        <v>692057</v>
      </c>
      <c r="M457" s="169"/>
      <c r="N457" s="175">
        <f ca="1">IFERROR(__xludf.DUMMYFUNCTION("IMPORTRANGE(""https://docs.google.com/spreadsheets/d/1IYY_tgx_IHuhSq3AJ5eI5OnqOPBNLWSHKh2a30DoXe8/edit?usp=sharing"",""ชุมพร!M352"")"),518752.15)</f>
        <v>518752.15</v>
      </c>
      <c r="O457" s="175">
        <f t="shared" ca="1" si="116"/>
        <v>74.958009239123371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IFERROR(__xludf.DUMMYFUNCTION("IMPORTRANGE(""https://docs.google.com/spreadsheets/d/1IYY_tgx_IHuhSq3AJ5eI5OnqOPBNLWSHKh2a30DoXe8/edit?usp=sharing"",""ชุมพร!L354"")"),692057)</f>
        <v>692057</v>
      </c>
      <c r="M459" s="175"/>
      <c r="N459" s="175">
        <f ca="1">IFERROR(__xludf.DUMMYFUNCTION("IMPORTRANGE(""https://docs.google.com/spreadsheets/d/1IYY_tgx_IHuhSq3AJ5eI5OnqOPBNLWSHKh2a30DoXe8/edit?usp=sharing"",""ชุมพร!M354"")"),518752.15)</f>
        <v>518752.15</v>
      </c>
      <c r="O459" s="175">
        <f t="shared" ca="1" si="116"/>
        <v>74.958009239123371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IFERROR(__xludf.DUMMYFUNCTION("IMPORTRANGE(""https://docs.google.com/spreadsheets/d/1IYY_tgx_IHuhSq3AJ5eI5OnqOPBNLWSHKh2a30DoXe8/edit?usp=sharing"",""ชุมพร!M357"")"),107808)</f>
        <v>107808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IFERROR(__xludf.DUMMYFUNCTION("IMPORTRANGE(""https://docs.google.com/spreadsheets/d/1IYY_tgx_IHuhSq3AJ5eI5OnqOPBNLWSHKh2a30DoXe8/edit?usp=sharing"",""ชุมพร!M358"")"),410944.15)</f>
        <v>410944.15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IFERROR(__xludf.DUMMYFUNCTION("IMPORTRANGE(""https://docs.google.com/spreadsheets/d/1IYY_tgx_IHuhSq3AJ5eI5OnqOPBNLWSHKh2a30DoXe8/edit?usp=sharing"",""ชุมพร!J359"")"),108088)</f>
        <v>108088</v>
      </c>
      <c r="K464" s="274">
        <f t="shared" ref="K464:K515" ca="1" si="117">IF(I464&gt;0,J464*100/I464,0)</f>
        <v>100.00092518064152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IFERROR(__xludf.DUMMYFUNCTION("IMPORTRANGE(""https://docs.google.com/spreadsheets/d/1IYY_tgx_IHuhSq3AJ5eI5OnqOPBNLWSHKh2a30DoXe8/edit?usp=sharing"",""ชุมพร!J376"")"),108088)</f>
        <v>108088</v>
      </c>
      <c r="K481" s="208">
        <f t="shared" ca="1" si="117"/>
        <v>100.00092518064152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IFERROR(__xludf.DUMMYFUNCTION("IMPORTRANGE(""https://docs.google.com/spreadsheets/d/1IYY_tgx_IHuhSq3AJ5eI5OnqOPBNLWSHKh2a30DoXe8/edit?usp=sharing"",""ชุมพร!J377"")"),10641)</f>
        <v>10641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IFERROR(__xludf.DUMMYFUNCTION("IMPORTRANGE(""https://docs.google.com/spreadsheets/d/1IYY_tgx_IHuhSq3AJ5eI5OnqOPBNLWSHKh2a30DoXe8/edit?usp=sharing"",""ชุมพร!J378"")"),94457)</f>
        <v>94457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IFERROR(__xludf.DUMMYFUNCTION("IMPORTRANGE(""https://docs.google.com/spreadsheets/d/1IYY_tgx_IHuhSq3AJ5eI5OnqOPBNLWSHKh2a30DoXe8/edit?usp=sharing"",""ชุมพร!J379"")"),9281)</f>
        <v>9281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IFERROR(__xludf.DUMMYFUNCTION("IMPORTRANGE(""https://docs.google.com/spreadsheets/d/1IYY_tgx_IHuhSq3AJ5eI5OnqOPBNLWSHKh2a30DoXe8/edit?usp=sharing"",""ชุมพร!J382"")"),2048)</f>
        <v>2048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IFERROR(__xludf.DUMMYFUNCTION("IMPORTRANGE(""https://docs.google.com/spreadsheets/d/1IYY_tgx_IHuhSq3AJ5eI5OnqOPBNLWSHKh2a30DoXe8/edit?usp=sharing"",""ชุมพร!J383"")"),204)</f>
        <v>204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IFERROR(__xludf.DUMMYFUNCTION("IMPORTRANGE(""https://docs.google.com/spreadsheets/d/1IYY_tgx_IHuhSq3AJ5eI5OnqOPBNLWSHKh2a30DoXe8/edit?usp=sharing"",""ชุมพร!J388"")"),11583)</f>
        <v>11583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IFERROR(__xludf.DUMMYFUNCTION("IMPORTRANGE(""https://docs.google.com/spreadsheets/d/1IYY_tgx_IHuhSq3AJ5eI5OnqOPBNLWSHKh2a30DoXe8/edit?usp=sharing"",""ชุมพร!J389"")"),1156)</f>
        <v>1156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IFERROR(__xludf.DUMMYFUNCTION("IMPORTRANGE(""https://docs.google.com/spreadsheets/d/1IYY_tgx_IHuhSq3AJ5eI5OnqOPBNLWSHKh2a30DoXe8/edit?usp=sharing"",""ชุมพร!J420"")"),179)</f>
        <v>179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IFERROR(__xludf.DUMMYFUNCTION("IMPORTRANGE(""https://docs.google.com/spreadsheets/d/1IYY_tgx_IHuhSq3AJ5eI5OnqOPBNLWSHKh2a30DoXe8/edit?usp=sharing"",""ชุมพร!J421"")"),19)</f>
        <v>19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IFERROR(__xludf.DUMMYFUNCTION("IMPORTRANGE(""https://docs.google.com/spreadsheets/d/1IYY_tgx_IHuhSq3AJ5eI5OnqOPBNLWSHKh2a30DoXe8/edit?usp=sharing"",""ชุมพร!J422"")"),3)</f>
        <v>3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IFERROR(__xludf.DUMMYFUNCTION("IMPORTRANGE(""https://docs.google.com/spreadsheets/d/1IYY_tgx_IHuhSq3AJ5eI5OnqOPBNLWSHKh2a30DoXe8/edit?usp=sharing"",""ชุมพร!J424"")"),176)</f>
        <v>176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IFERROR(__xludf.DUMMYFUNCTION("IMPORTRANGE(""https://docs.google.com/spreadsheets/d/1IYY_tgx_IHuhSq3AJ5eI5OnqOPBNLWSHKh2a30DoXe8/edit?usp=sharing"",""ชุมพร!J425"")"),18)</f>
        <v>18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IFERROR(__xludf.DUMMYFUNCTION("IMPORTRANGE(""https://docs.google.com/spreadsheets/d/1IYY_tgx_IHuhSq3AJ5eI5OnqOPBNLWSHKh2a30DoXe8/edit?usp=sharing"",""ชุมพร!L428"")"),50940)</f>
        <v>50940</v>
      </c>
      <c r="M533" s="418"/>
      <c r="N533" s="418">
        <f ca="1">IFERROR(__xludf.DUMMYFUNCTION("IMPORTRANGE(""https://docs.google.com/spreadsheets/d/1IYY_tgx_IHuhSq3AJ5eI5OnqOPBNLWSHKh2a30DoXe8/edit?usp=sharing"",""ชุมพร!M428"")"),37740)</f>
        <v>37740</v>
      </c>
      <c r="O533" s="418">
        <f t="shared" ref="O533:O537" ca="1" si="118">+IF(L533&gt;0,N533*100/L533,0)</f>
        <v>74.08716136631331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IFERROR(__xludf.DUMMYFUNCTION("IMPORTRANGE(""https://docs.google.com/spreadsheets/d/1IYY_tgx_IHuhSq3AJ5eI5OnqOPBNLWSHKh2a30DoXe8/edit?usp=sharing"",""ชุมพร!L430"")"),50940)</f>
        <v>50940</v>
      </c>
      <c r="M535" s="169"/>
      <c r="N535" s="175">
        <f ca="1">IFERROR(__xludf.DUMMYFUNCTION("IMPORTRANGE(""https://docs.google.com/spreadsheets/d/1IYY_tgx_IHuhSq3AJ5eI5OnqOPBNLWSHKh2a30DoXe8/edit?usp=sharing"",""ชุมพร!M430"")"),37740)</f>
        <v>37740</v>
      </c>
      <c r="O535" s="175">
        <f t="shared" ca="1" si="118"/>
        <v>74.08716136631331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IFERROR(__xludf.DUMMYFUNCTION("IMPORTRANGE(""https://docs.google.com/spreadsheets/d/1IYY_tgx_IHuhSq3AJ5eI5OnqOPBNLWSHKh2a30DoXe8/edit?usp=sharing"",""ชุมพร!L432"")"),50940)</f>
        <v>50940</v>
      </c>
      <c r="M537" s="175"/>
      <c r="N537" s="175">
        <f ca="1">IFERROR(__xludf.DUMMYFUNCTION("IMPORTRANGE(""https://docs.google.com/spreadsheets/d/1IYY_tgx_IHuhSq3AJ5eI5OnqOPBNLWSHKh2a30DoXe8/edit?usp=sharing"",""ชุมพร!M432"")"),37740)</f>
        <v>37740</v>
      </c>
      <c r="O537" s="175">
        <f t="shared" ca="1" si="118"/>
        <v>74.08716136631331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IFERROR(__xludf.DUMMYFUNCTION("IMPORTRANGE(""https://docs.google.com/spreadsheets/d/1IYY_tgx_IHuhSq3AJ5eI5OnqOPBNLWSHKh2a30DoXe8/edit?usp=sharing"",""ชุมพร!M436"")"),15540)</f>
        <v>15540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IFERROR(__xludf.DUMMYFUNCTION("IMPORTRANGE(""https://docs.google.com/spreadsheets/d/1IYY_tgx_IHuhSq3AJ5eI5OnqOPBNLWSHKh2a30DoXe8/edit?usp=sharing"",""ชุมพร!J459"")"),7636)</f>
        <v>7636</v>
      </c>
      <c r="K564" s="378">
        <f ca="1">IF(I564&gt;0,J564*100/I564,0)</f>
        <v>509.06666666666666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IFERROR(__xludf.DUMMYFUNCTION("IMPORTRANGE(""https://docs.google.com/spreadsheets/d/1IYY_tgx_IHuhSq3AJ5eI5OnqOPBNLWSHKh2a30DoXe8/edit?usp=sharing"",""ชุมพร!M459"")"),133441)</f>
        <v>133441</v>
      </c>
      <c r="O564" s="379">
        <f t="shared" ref="O564:O568" ca="1" si="122">+IF(L564&gt;0,N564*100/L564,0)</f>
        <v>98.118382352941182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IFERROR(__xludf.DUMMYFUNCTION("IMPORTRANGE(""https://docs.google.com/spreadsheets/d/1IYY_tgx_IHuhSq3AJ5eI5OnqOPBNLWSHKh2a30DoXe8/edit?usp=sharing"",""ชุมพร!M461"")"),133441)</f>
        <v>133441</v>
      </c>
      <c r="O566" s="175">
        <f t="shared" ca="1" si="122"/>
        <v>98.118382352941182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IFERROR(__xludf.DUMMYFUNCTION("IMPORTRANGE(""https://docs.google.com/spreadsheets/d/1IYY_tgx_IHuhSq3AJ5eI5OnqOPBNLWSHKh2a30DoXe8/edit?usp=sharing"",""ชุมพร!M463"")"),133441)</f>
        <v>133441</v>
      </c>
      <c r="O568" s="175">
        <f t="shared" ca="1" si="122"/>
        <v>98.118382352941182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IFERROR(__xludf.DUMMYFUNCTION("IMPORTRANGE(""https://docs.google.com/spreadsheets/d/1IYY_tgx_IHuhSq3AJ5eI5OnqOPBNLWSHKh2a30DoXe8/edit?usp=sharing"",""ชุมพร!M466"")"),96441)</f>
        <v>96441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IFERROR(__xludf.DUMMYFUNCTION("IMPORTRANGE(""https://docs.google.com/spreadsheets/d/1IYY_tgx_IHuhSq3AJ5eI5OnqOPBNLWSHKh2a30DoXe8/edit?usp=sharing"",""ชุมพร!M467"")"),37000)</f>
        <v>37000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IFERROR(__xludf.DUMMYFUNCTION("IMPORTRANGE(""https://docs.google.com/spreadsheets/d/1IYY_tgx_IHuhSq3AJ5eI5OnqOPBNLWSHKh2a30DoXe8/edit?usp=sharing"",""ชุมพร!J468"")"),7636)</f>
        <v>7636</v>
      </c>
      <c r="K573" s="208">
        <f ca="1">IF(I573&gt;0,J573*100/I573,0)</f>
        <v>509.06666666666666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IFERROR(__xludf.DUMMYFUNCTION("IMPORTRANGE(""https://docs.google.com/spreadsheets/d/1IYY_tgx_IHuhSq3AJ5eI5OnqOPBNLWSHKh2a30DoXe8/edit?usp=sharing"",""ชุมพร!J472"")"),7597)</f>
        <v>7597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IFERROR(__xludf.DUMMYFUNCTION("IMPORTRANGE(""https://docs.google.com/spreadsheets/d/1IYY_tgx_IHuhSq3AJ5eI5OnqOPBNLWSHKh2a30DoXe8/edit?usp=sharing"",""ชุมพร!L492"")"),7400)</f>
        <v>7400</v>
      </c>
      <c r="M597" s="418"/>
      <c r="N597" s="418">
        <f ca="1">IFERROR(__xludf.DUMMYFUNCTION("IMPORTRANGE(""https://docs.google.com/spreadsheets/d/1IYY_tgx_IHuhSq3AJ5eI5OnqOPBNLWSHKh2a30DoXe8/edit?usp=sharing"",""ชุมพร!M492"")"),7400)</f>
        <v>7400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IFERROR(__xludf.DUMMYFUNCTION("IMPORTRANGE(""https://docs.google.com/spreadsheets/d/1IYY_tgx_IHuhSq3AJ5eI5OnqOPBNLWSHKh2a30DoXe8/edit?usp=sharing"",""ชุมพร!L494"")"),7400)</f>
        <v>7400</v>
      </c>
      <c r="M599" s="169"/>
      <c r="N599" s="175">
        <f ca="1">IFERROR(__xludf.DUMMYFUNCTION("IMPORTRANGE(""https://docs.google.com/spreadsheets/d/1IYY_tgx_IHuhSq3AJ5eI5OnqOPBNLWSHKh2a30DoXe8/edit?usp=sharing"",""ชุมพร!M494"")"),7400)</f>
        <v>7400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IFERROR(__xludf.DUMMYFUNCTION("IMPORTRANGE(""https://docs.google.com/spreadsheets/d/1IYY_tgx_IHuhSq3AJ5eI5OnqOPBNLWSHKh2a30DoXe8/edit?usp=sharing"",""ชุมพร!L496"")"),7400)</f>
        <v>7400</v>
      </c>
      <c r="M601" s="175"/>
      <c r="N601" s="175">
        <f ca="1">IFERROR(__xludf.DUMMYFUNCTION("IMPORTRANGE(""https://docs.google.com/spreadsheets/d/1IYY_tgx_IHuhSq3AJ5eI5OnqOPBNLWSHKh2a30DoXe8/edit?usp=sharing"",""ชุมพร!M496"")"),7400)</f>
        <v>7400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IFERROR(__xludf.DUMMYFUNCTION("IMPORTRANGE(""https://docs.google.com/spreadsheets/d/1IYY_tgx_IHuhSq3AJ5eI5OnqOPBNLWSHKh2a30DoXe8/edit?usp=sharing"",""ชุมพร!M500"")"),7400)</f>
        <v>7400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IFERROR(__xludf.DUMMYFUNCTION("IMPORTRANGE(""https://docs.google.com/spreadsheets/d/1IYY_tgx_IHuhSq3AJ5eI5OnqOPBNLWSHKh2a30DoXe8/edit?usp=sharing"",""ชุมพร!J523"")"),1027723.75)</f>
        <v>1027723.75</v>
      </c>
      <c r="K628" s="348">
        <f t="shared" ref="K628:K635" ca="1" si="129">IF(I628&gt;0,J628*100/I628,0)</f>
        <v>103.10948010315445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IFERROR(__xludf.DUMMYFUNCTION("IMPORTRANGE(""https://docs.google.com/spreadsheets/d/1IYY_tgx_IHuhSq3AJ5eI5OnqOPBNLWSHKh2a30DoXe8/edit?usp=sharing"",""ชุมพร!J524"")"),100)</f>
        <v>100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IFERROR(__xludf.DUMMYFUNCTION("IMPORTRANGE(""https://docs.google.com/spreadsheets/d/1IYY_tgx_IHuhSq3AJ5eI5OnqOPBNLWSHKh2a30DoXe8/edit?usp=sharing"",""ชุมพร!J525"")"),755123.93)</f>
        <v>755123.93</v>
      </c>
      <c r="K630" s="348">
        <f t="shared" ca="1" si="129"/>
        <v>112.69548338099496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IFERROR(__xludf.DUMMYFUNCTION("IMPORTRANGE(""https://docs.google.com/spreadsheets/d/1IYY_tgx_IHuhSq3AJ5eI5OnqOPBNLWSHKh2a30DoXe8/edit?usp=sharing"",""ชุมพร!J526"")"),41)</f>
        <v>41</v>
      </c>
      <c r="K631" s="348">
        <f t="shared" ca="1" si="129"/>
        <v>151.85185185185185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IFERROR(__xludf.DUMMYFUNCTION("IMPORTRANGE(""https://docs.google.com/spreadsheets/d/1IYY_tgx_IHuhSq3AJ5eI5OnqOPBNLWSHKh2a30DoXe8/edit?usp=sharing"",""ชุมพร!I530"")"),45)</f>
        <v>45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264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4161223.67</v>
      </c>
      <c r="M8" s="23">
        <f t="shared" ca="1" si="0"/>
        <v>2893285.67</v>
      </c>
      <c r="N8" s="23">
        <f t="shared" ca="1" si="0"/>
        <v>3898165.1399999987</v>
      </c>
      <c r="O8" s="22">
        <f t="shared" ref="O8:O16" ca="1" si="1">IF(L8&gt;0,N8*100/L8,0)</f>
        <v>93.678337170469831</v>
      </c>
      <c r="P8" s="22">
        <f t="shared" ref="P8:P16" ca="1" si="2">IF(M8&gt;0,N8*100/M8,0)</f>
        <v>134.73142940634682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4161223.67</v>
      </c>
      <c r="M10" s="30">
        <f t="shared" ca="1" si="4"/>
        <v>2893285.67</v>
      </c>
      <c r="N10" s="30">
        <f t="shared" ca="1" si="4"/>
        <v>3898165.1399999987</v>
      </c>
      <c r="O10" s="29">
        <f t="shared" ca="1" si="1"/>
        <v>93.678337170469831</v>
      </c>
      <c r="P10" s="29">
        <f t="shared" ca="1" si="2"/>
        <v>134.73142940634682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3917623.67</v>
      </c>
      <c r="M12" s="38">
        <f t="shared" ca="1" si="6"/>
        <v>2649685.67</v>
      </c>
      <c r="N12" s="38">
        <f t="shared" ca="1" si="6"/>
        <v>3654565.1399999987</v>
      </c>
      <c r="O12" s="38">
        <f t="shared" ca="1" si="1"/>
        <v>93.285252689929735</v>
      </c>
      <c r="P12" s="38">
        <f t="shared" ca="1" si="2"/>
        <v>137.92447841558501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1857960.67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2059663</v>
      </c>
      <c r="M14" s="38">
        <f t="shared" si="8"/>
        <v>0</v>
      </c>
      <c r="N14" s="38">
        <f t="shared" ca="1" si="8"/>
        <v>1004879.469999999</v>
      </c>
      <c r="O14" s="41">
        <f t="shared" ca="1" si="1"/>
        <v>48.78853822202948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2893285.67</v>
      </c>
      <c r="M18" s="23">
        <f t="shared" ca="1" si="11"/>
        <v>2893285.67</v>
      </c>
      <c r="N18" s="23">
        <f t="shared" ca="1" si="11"/>
        <v>2893285.67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2893285.67</v>
      </c>
      <c r="M20" s="30">
        <f t="shared" ca="1" si="15"/>
        <v>2893285.67</v>
      </c>
      <c r="N20" s="30">
        <f t="shared" ca="1" si="15"/>
        <v>2893285.67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2649685.67</v>
      </c>
      <c r="M22" s="42">
        <f t="shared" ca="1" si="18"/>
        <v>2649685.67</v>
      </c>
      <c r="N22" s="41">
        <f t="shared" ca="1" si="18"/>
        <v>2649685.67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1857960.67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791725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1267938</v>
      </c>
      <c r="M28" s="23">
        <f t="shared" si="23"/>
        <v>0</v>
      </c>
      <c r="N28" s="23">
        <f t="shared" ca="1" si="23"/>
        <v>1004879.469999999</v>
      </c>
      <c r="O28" s="22">
        <f t="shared" ref="O28:O30" ca="1" si="24">IF(L28&gt;0,N28*100/L28,0)</f>
        <v>79.253044707233244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1267938</v>
      </c>
      <c r="M30" s="30">
        <f t="shared" si="27"/>
        <v>0</v>
      </c>
      <c r="N30" s="30">
        <f t="shared" ca="1" si="27"/>
        <v>1004879.469999999</v>
      </c>
      <c r="O30" s="29">
        <f t="shared" ca="1" si="24"/>
        <v>79.253044707233244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1267938</v>
      </c>
      <c r="M32" s="41">
        <f t="shared" si="30"/>
        <v>0</v>
      </c>
      <c r="N32" s="41">
        <f t="shared" ca="1" si="30"/>
        <v>1004879.469999999</v>
      </c>
      <c r="O32" s="41">
        <f t="shared" ca="1" si="29"/>
        <v>79.253044707233244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1267938</v>
      </c>
      <c r="M34" s="41">
        <f t="shared" si="32"/>
        <v>0</v>
      </c>
      <c r="N34" s="41">
        <f t="shared" ca="1" si="32"/>
        <v>1004879.469999999</v>
      </c>
      <c r="O34" s="41">
        <f t="shared" ca="1" si="29"/>
        <v>79.253044707233244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2893285.67</v>
      </c>
      <c r="M37" s="55">
        <f t="shared" ca="1" si="33"/>
        <v>2893285.67</v>
      </c>
      <c r="N37" s="55">
        <f t="shared" ca="1" si="33"/>
        <v>2893285.67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797300</v>
      </c>
      <c r="M41" s="79">
        <f t="shared" ca="1" si="34"/>
        <v>797300</v>
      </c>
      <c r="N41" s="79">
        <f t="shared" ca="1" si="34"/>
        <v>797300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797300</v>
      </c>
      <c r="M43" s="79">
        <f t="shared" ca="1" si="38"/>
        <v>797300</v>
      </c>
      <c r="N43" s="79">
        <f t="shared" ca="1" si="38"/>
        <v>797300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797300</v>
      </c>
      <c r="M45" s="91">
        <f ca="1">IFERROR(__xludf.DUMMYFUNCTION("IMPORTRANGE(""https://docs.google.com/spreadsheets/d/1Yj_ptqi66GCucihVvJfMjLAmec39IyEx_6qawtMGysU/edit?usp=sharing"",""สบก!Q83"")"),797300)</f>
        <v>797300</v>
      </c>
      <c r="N45" s="91">
        <f ca="1">IFERROR(__xludf.DUMMYFUNCTION("IMPORTRANGE(""https://docs.google.com/spreadsheets/d/1Yj_ptqi66GCucihVvJfMjLAmec39IyEx_6qawtMGysU/edit?usp=sharing"",""สบก!R83"")"),797300)</f>
        <v>797300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IFERROR(__xludf.DUMMYFUNCTION("IMPORTRANGE(""https://docs.google.com/spreadsheets/d/1Yj_ptqi66GCucihVvJfMjLAmec39IyEx_6qawtMGysU/edit?usp=sharing"",""สบก!M83"")"),797300)</f>
        <v>797300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340460.67</v>
      </c>
      <c r="M53" s="125">
        <f t="shared" ca="1" si="39"/>
        <v>340460.67</v>
      </c>
      <c r="N53" s="125">
        <f t="shared" ca="1" si="39"/>
        <v>340460.67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340460.67</v>
      </c>
      <c r="M55" s="125">
        <f t="shared" ca="1" si="43"/>
        <v>340460.67</v>
      </c>
      <c r="N55" s="125">
        <f t="shared" ca="1" si="43"/>
        <v>340460.67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340460.67</v>
      </c>
      <c r="M57" s="91">
        <f ca="1">IFERROR(__xludf.DUMMYFUNCTION("IMPORTRANGE(""https://docs.google.com/spreadsheets/d/1Yj_ptqi66GCucihVvJfMjLAmec39IyEx_6qawtMGysU/edit?usp=sharing"",""สบก!Z83"")"),340460.67)</f>
        <v>340460.67</v>
      </c>
      <c r="N57" s="91">
        <f ca="1">IFERROR(__xludf.DUMMYFUNCTION("IMPORTRANGE(""https://docs.google.com/spreadsheets/d/1Yj_ptqi66GCucihVvJfMjLAmec39IyEx_6qawtMGysU/edit?usp=sharing"",""สบก!AA83"")"),340460.67)</f>
        <v>340460.67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IFERROR(__xludf.DUMMYFUNCTION("IMPORTRANGE(""https://docs.google.com/spreadsheets/d/1Yj_ptqi66GCucihVvJfMjLAmec39IyEx_6qawtMGysU/edit?usp=sharing"",""สบก!V83"")"),340460.67)</f>
        <v>340460.67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221800</v>
      </c>
      <c r="M94" s="156">
        <f t="shared" ca="1" si="52"/>
        <v>221800</v>
      </c>
      <c r="N94" s="156">
        <f t="shared" ca="1" si="52"/>
        <v>221800</v>
      </c>
      <c r="O94" s="155">
        <f t="shared" ref="O94:O96" ca="1" si="53">IF(L94&gt;0,N94*100/L94,0)</f>
        <v>100</v>
      </c>
      <c r="P94" s="155">
        <f t="shared" ref="P94:P96" ca="1" si="54">IF(M94&gt;0,N94*100/M94,0)</f>
        <v>100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221800</v>
      </c>
      <c r="M96" s="161">
        <f t="shared" ca="1" si="56"/>
        <v>221800</v>
      </c>
      <c r="N96" s="161">
        <f t="shared" ca="1" si="56"/>
        <v>221800</v>
      </c>
      <c r="O96" s="160">
        <f t="shared" ca="1" si="53"/>
        <v>100</v>
      </c>
      <c r="P96" s="160">
        <f t="shared" ca="1" si="54"/>
        <v>100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129400</v>
      </c>
      <c r="M98" s="173">
        <f ca="1">IFERROR(__xludf.DUMMYFUNCTION("IMPORTRANGE(""https://docs.google.com/spreadsheets/d/1Yj_ptqi66GCucihVvJfMjLAmec39IyEx_6qawtMGysU/edit?usp=sharing"",""สบก!AR83"")"),129400)</f>
        <v>129400</v>
      </c>
      <c r="N98" s="174">
        <f ca="1">IFERROR(__xludf.DUMMYFUNCTION("IMPORTRANGE(""https://docs.google.com/spreadsheets/d/1Yj_ptqi66GCucihVvJfMjLAmec39IyEx_6qawtMGysU/edit?usp=sharing"",""สบก!AS83"")"),129400)</f>
        <v>129400</v>
      </c>
      <c r="O98" s="175">
        <f ca="1">IF(L98&gt;0,N98*100/L98,0)</f>
        <v>100</v>
      </c>
      <c r="P98" s="175">
        <f ca="1">IF(M98&gt;0,N98*100/M98,0)</f>
        <v>100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IFERROR(__xludf.DUMMYFUNCTION("IMPORTRANGE(""https://docs.google.com/spreadsheets/d/1Yj_ptqi66GCucihVvJfMjLAmec39IyEx_6qawtMGysU/edit?usp=sharing"",""สบก!AO83"")"),129400)</f>
        <v>129400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IFERROR(__xludf.DUMMYFUNCTION("IMPORTRANGE(""https://docs.google.com/spreadsheets/d/1IYY_tgx_IHuhSq3AJ5eI5OnqOPBNLWSHKh2a30DoXe8/edit?usp=sharing"",""ตรัง!J49"")"),1)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397400</v>
      </c>
      <c r="M140" s="156">
        <f t="shared" ca="1" si="64"/>
        <v>397400</v>
      </c>
      <c r="N140" s="156">
        <f t="shared" ca="1" si="64"/>
        <v>397400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397400</v>
      </c>
      <c r="M142" s="161">
        <f t="shared" ca="1" si="68"/>
        <v>397400</v>
      </c>
      <c r="N142" s="161">
        <f t="shared" ca="1" si="68"/>
        <v>397400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397400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IFERROR(__xludf.DUMMYFUNCTION("IMPORTRANGE(""https://docs.google.com/spreadsheets/d/1Yj_ptqi66GCucihVvJfMjLAmec39IyEx_6qawtMGysU/edit?usp=sharing"",""สบก!BK83"")"),397400)</f>
        <v>397400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IFERROR(__xludf.DUMMYFUNCTION("IMPORTRANGE(""https://docs.google.com/spreadsheets/d/1Yj_ptqi66GCucihVvJfMjLAmec39IyEx_6qawtMGysU/edit?usp=sharing"",""สบก!BG83"")"),66000)</f>
        <v>66000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IFERROR(__xludf.DUMMYFUNCTION("IMPORTRANGE(""https://docs.google.com/spreadsheets/d/1IYY_tgx_IHuhSq3AJ5eI5OnqOPBNLWSHKh2a30DoXe8/edit?usp=sharing"",""ตรัง!J87"")"),1)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IFERROR(__xludf.DUMMYFUNCTION("IMPORTRANGE(""https://docs.google.com/spreadsheets/d/1IYY_tgx_IHuhSq3AJ5eI5OnqOPBNLWSHKh2a30DoXe8/edit?usp=sharing"",""ตรัง!J114"")"),25000)</f>
        <v>25000</v>
      </c>
      <c r="K189" s="291">
        <f ca="1">IF(I189&gt;0,J189*100/I189,0)</f>
        <v>250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IFERROR(__xludf.DUMMYFUNCTION("IMPORTRANGE(""https://docs.google.com/spreadsheets/d/1IYY_tgx_IHuhSq3AJ5eI5OnqOPBNLWSHKh2a30DoXe8/edit?usp=sharing"",""ตรัง!J125"")"),25000)</f>
        <v>25000</v>
      </c>
      <c r="K200" s="167">
        <f t="shared" ca="1" si="70"/>
        <v>250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56125</v>
      </c>
      <c r="M220" s="156">
        <f t="shared" ca="1" si="72"/>
        <v>56125</v>
      </c>
      <c r="N220" s="156">
        <f t="shared" ca="1" si="72"/>
        <v>56125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56125</v>
      </c>
      <c r="M222" s="161">
        <f t="shared" ca="1" si="76"/>
        <v>56125</v>
      </c>
      <c r="N222" s="161">
        <f t="shared" ca="1" si="76"/>
        <v>56125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56125</v>
      </c>
      <c r="M224" s="173">
        <f ca="1">IFERROR(__xludf.DUMMYFUNCTION("IMPORTRANGE(""https://docs.google.com/spreadsheets/d/1Yj_ptqi66GCucihVvJfMjLAmec39IyEx_6qawtMGysU/edit?usp=sharing"",""สบก!BS83"")"),56125)</f>
        <v>56125</v>
      </c>
      <c r="N224" s="174">
        <f ca="1">IFERROR(__xludf.DUMMYFUNCTION("IMPORTRANGE(""https://docs.google.com/spreadsheets/d/1Yj_ptqi66GCucihVvJfMjLAmec39IyEx_6qawtMGysU/edit?usp=sharing"",""สบก!BT83"")"),56125)</f>
        <v>56125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IFERROR(__xludf.DUMMYFUNCTION("IMPORTRANGE(""https://docs.google.com/spreadsheets/d/1Yj_ptqi66GCucihVvJfMjLAmec39IyEx_6qawtMGysU/edit?usp=sharing"",""สบก!BP83"")"),56125)</f>
        <v>56125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71400</v>
      </c>
      <c r="O250" s="155">
        <f t="shared" ref="O250:O252" ca="1" si="78">IF(L250&gt;0,N250*100/L250,0)</f>
        <v>100</v>
      </c>
      <c r="P250" s="155">
        <f t="shared" ref="P250:P252" ca="1" si="79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71400</v>
      </c>
      <c r="O252" s="160">
        <f t="shared" ca="1" si="78"/>
        <v>100</v>
      </c>
      <c r="P252" s="160">
        <f t="shared" ca="1" si="79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IFERROR(__xludf.DUMMYFUNCTION("IMPORTRANGE(""https://docs.google.com/spreadsheets/d/1Yj_ptqi66GCucihVvJfMjLAmec39IyEx_6qawtMGysU/edit?usp=sharing"",""สบก!CC83"")"),71400)</f>
        <v>71400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IFERROR(__xludf.DUMMYFUNCTION("IMPORTRANGE(""https://docs.google.com/spreadsheets/d/1IYY_tgx_IHuhSq3AJ5eI5OnqOPBNLWSHKh2a30DoXe8/edit?usp=sharing"",""ตรัง!J228"")"),382)</f>
        <v>382</v>
      </c>
      <c r="K328" s="323">
        <f ca="1">IF(I328&gt;0,J328*100/I328,0)</f>
        <v>145.24714828897339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1008800</v>
      </c>
      <c r="M329" s="156">
        <f t="shared" ca="1" si="98"/>
        <v>1008800</v>
      </c>
      <c r="N329" s="156">
        <f t="shared" ca="1" si="98"/>
        <v>1008800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1008800</v>
      </c>
      <c r="M331" s="161">
        <f t="shared" ca="1" si="102"/>
        <v>1008800</v>
      </c>
      <c r="N331" s="161">
        <f t="shared" ca="1" si="102"/>
        <v>1008800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857600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IFERROR(__xludf.DUMMYFUNCTION("IMPORTRANGE(""https://docs.google.com/spreadsheets/d/1Yj_ptqi66GCucihVvJfMjLAmec39IyEx_6qawtMGysU/edit?usp=sharing"",""สบก!DM83"")"),857600)</f>
        <v>857600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IFERROR(__xludf.DUMMYFUNCTION("IMPORTRANGE(""https://docs.google.com/spreadsheets/d/1Yj_ptqi66GCucihVvJfMjLAmec39IyEx_6qawtMGysU/edit?usp=sharing"",""สบก!DI83"")"),468800)</f>
        <v>468800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IFERROR(__xludf.DUMMYFUNCTION("IMPORTRANGE(""https://docs.google.com/spreadsheets/d/1IYY_tgx_IHuhSq3AJ5eI5OnqOPBNLWSHKh2a30DoXe8/edit?usp=sharing"",""ตรัง!J234"")"),301)</f>
        <v>301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IFERROR(__xludf.DUMMYFUNCTION("IMPORTRANGE(""https://docs.google.com/spreadsheets/d/1IYY_tgx_IHuhSq3AJ5eI5OnqOPBNLWSHKh2a30DoXe8/edit?usp=sharing"",""ตรัง!J235"")"),1996.63)</f>
        <v>1996.63</v>
      </c>
      <c r="K340" s="348">
        <f t="shared" ca="1" si="103"/>
        <v>108.5125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IFERROR(__xludf.DUMMYFUNCTION("IMPORTRANGE(""https://docs.google.com/spreadsheets/d/1IYY_tgx_IHuhSq3AJ5eI5OnqOPBNLWSHKh2a30DoXe8/edit?usp=sharing"",""ตรัง!J236"")"),395)</f>
        <v>395</v>
      </c>
      <c r="K341" s="348">
        <f t="shared" ca="1" si="103"/>
        <v>150.19011406844106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IFERROR(__xludf.DUMMYFUNCTION("IMPORTRANGE(""https://docs.google.com/spreadsheets/d/1IYY_tgx_IHuhSq3AJ5eI5OnqOPBNLWSHKh2a30DoXe8/edit?usp=sharing"",""ตรัง!J237"")"),3866.77)</f>
        <v>3866.77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IFERROR(__xludf.DUMMYFUNCTION("IMPORTRANGE(""https://docs.google.com/spreadsheets/d/1IYY_tgx_IHuhSq3AJ5eI5OnqOPBNLWSHKh2a30DoXe8/edit?usp=sharing"",""ตรัง!J238"")"),5)</f>
        <v>5</v>
      </c>
      <c r="K343" s="348">
        <f t="shared" ca="1" si="103"/>
        <v>1.9011406844106464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IFERROR(__xludf.DUMMYFUNCTION("IMPORTRANGE(""https://docs.google.com/spreadsheets/d/1IYY_tgx_IHuhSq3AJ5eI5OnqOPBNLWSHKh2a30DoXe8/edit?usp=sharing"",""ตรัง!J239"")"),55.88)</f>
        <v>55.88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IFERROR(__xludf.DUMMYFUNCTION("IMPORTRANGE(""https://docs.google.com/spreadsheets/d/1IYY_tgx_IHuhSq3AJ5eI5OnqOPBNLWSHKh2a30DoXe8/edit?usp=sharing"",""ตรัง!J240"")"),382)</f>
        <v>382</v>
      </c>
      <c r="K345" s="348">
        <f t="shared" ca="1" si="103"/>
        <v>145.24714828897339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IFERROR(__xludf.DUMMYFUNCTION("IMPORTRANGE(""https://docs.google.com/spreadsheets/d/1IYY_tgx_IHuhSq3AJ5eI5OnqOPBNLWSHKh2a30DoXe8/edit?usp=sharing"",""ตรัง!J241"")"),3758.38)</f>
        <v>3758.38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IFERROR(__xludf.DUMMYFUNCTION("IMPORTRANGE(""https://docs.google.com/spreadsheets/d/1IYY_tgx_IHuhSq3AJ5eI5OnqOPBNLWSHKh2a30DoXe8/edit?usp=sharing"",""ตรัง!L242"")"),1267938)</f>
        <v>1267938</v>
      </c>
      <c r="M347" s="364"/>
      <c r="N347" s="364">
        <f ca="1">IFERROR(__xludf.DUMMYFUNCTION("IMPORTRANGE(""https://docs.google.com/spreadsheets/d/1IYY_tgx_IHuhSq3AJ5eI5OnqOPBNLWSHKh2a30DoXe8/edit?usp=sharing"",""ตรัง!M242"")"),1004879.47)</f>
        <v>1004879.47</v>
      </c>
      <c r="O347" s="364">
        <f ca="1">+IF(L347&gt;0,N347*100/L347,0)</f>
        <v>79.253044707233315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IFERROR(__xludf.DUMMYFUNCTION("IMPORTRANGE(""https://docs.google.com/spreadsheets/d/1IYY_tgx_IHuhSq3AJ5eI5OnqOPBNLWSHKh2a30DoXe8/edit?usp=sharing"",""ตรัง!J244"")"),70)</f>
        <v>70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IFERROR(__xludf.DUMMYFUNCTION("IMPORTRANGE(""https://docs.google.com/spreadsheets/d/1IYY_tgx_IHuhSq3AJ5eI5OnqOPBNLWSHKh2a30DoXe8/edit?usp=sharing"",""ตรัง!L244"")"),302850)</f>
        <v>302850</v>
      </c>
      <c r="M349" s="379"/>
      <c r="N349" s="379">
        <f ca="1">IFERROR(__xludf.DUMMYFUNCTION("IMPORTRANGE(""https://docs.google.com/spreadsheets/d/1IYY_tgx_IHuhSq3AJ5eI5OnqOPBNLWSHKh2a30DoXe8/edit?usp=sharing"",""ตรัง!M244"")"),241146.699999999)</f>
        <v>241146.69999999899</v>
      </c>
      <c r="O349" s="379">
        <f ca="1">+IF(L349&gt;0,N349*100/L349,0)</f>
        <v>79.625788344064389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IFERROR(__xludf.DUMMYFUNCTION("IMPORTRANGE(""https://docs.google.com/spreadsheets/d/1IYY_tgx_IHuhSq3AJ5eI5OnqOPBNLWSHKh2a30DoXe8/edit?usp=sharing"",""ตรัง!L247"")"),302850)</f>
        <v>302850</v>
      </c>
      <c r="M352" s="169"/>
      <c r="N352" s="168">
        <f ca="1">IFERROR(__xludf.DUMMYFUNCTION("IMPORTRANGE(""https://docs.google.com/spreadsheets/d/1IYY_tgx_IHuhSq3AJ5eI5OnqOPBNLWSHKh2a30DoXe8/edit?usp=sharing"",""ตรัง!M247"")"),241146.699999999)</f>
        <v>241146.69999999899</v>
      </c>
      <c r="O352" s="169">
        <f t="shared" ca="1" si="105"/>
        <v>79.625788344064389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IFERROR(__xludf.DUMMYFUNCTION("IMPORTRANGE(""https://docs.google.com/spreadsheets/d/1IYY_tgx_IHuhSq3AJ5eI5OnqOPBNLWSHKh2a30DoXe8/edit?usp=sharing"",""ตรัง!L249"")"),302850)</f>
        <v>302850</v>
      </c>
      <c r="M354" s="175"/>
      <c r="N354" s="172">
        <f ca="1">IFERROR(__xludf.DUMMYFUNCTION("IMPORTRANGE(""https://docs.google.com/spreadsheets/d/1IYY_tgx_IHuhSq3AJ5eI5OnqOPBNLWSHKh2a30DoXe8/edit?usp=sharing"",""ตรัง!M249"")"),241146.699999999)</f>
        <v>241146.69999999899</v>
      </c>
      <c r="O354" s="175">
        <f t="shared" ca="1" si="105"/>
        <v>79.625788344064389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IFERROR(__xludf.DUMMYFUNCTION("IMPORTRANGE(""https://docs.google.com/spreadsheets/d/1IYY_tgx_IHuhSq3AJ5eI5OnqOPBNLWSHKh2a30DoXe8/edit?usp=sharing"",""ตรัง!M250"")"),55653.92)</f>
        <v>55653.919999999998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IFERROR(__xludf.DUMMYFUNCTION("IMPORTRANGE(""https://docs.google.com/spreadsheets/d/1IYY_tgx_IHuhSq3AJ5eI5OnqOPBNLWSHKh2a30DoXe8/edit?usp=sharing"",""ตรัง!M252"")"),107798)</f>
        <v>107798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IFERROR(__xludf.DUMMYFUNCTION("IMPORTRANGE(""https://docs.google.com/spreadsheets/d/1IYY_tgx_IHuhSq3AJ5eI5OnqOPBNLWSHKh2a30DoXe8/edit?usp=sharing"",""ตรัง!M253"")"),14024.7799999999)</f>
        <v>14024.779999999901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IFERROR(__xludf.DUMMYFUNCTION("IMPORTRANGE(""https://docs.google.com/spreadsheets/d/1IYY_tgx_IHuhSq3AJ5eI5OnqOPBNLWSHKh2a30DoXe8/edit?usp=sharing"",""ตรัง!J270"")"),70)</f>
        <v>70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IFERROR(__xludf.DUMMYFUNCTION("IMPORTRANGE(""https://docs.google.com/spreadsheets/d/1IYY_tgx_IHuhSq3AJ5eI5OnqOPBNLWSHKh2a30DoXe8/edit?usp=sharing"",""ตรัง!J272"")"),70)</f>
        <v>70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IFERROR(__xludf.DUMMYFUNCTION("IMPORTRANGE(""https://docs.google.com/spreadsheets/d/1IYY_tgx_IHuhSq3AJ5eI5OnqOPBNLWSHKh2a30DoXe8/edit?usp=sharing"",""ตรัง!M275"")"),293900)</f>
        <v>293900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IFERROR(__xludf.DUMMYFUNCTION("IMPORTRANGE(""https://docs.google.com/spreadsheets/d/1IYY_tgx_IHuhSq3AJ5eI5OnqOPBNLWSHKh2a30DoXe8/edit?usp=sharing"",""ตรัง!M278"")"),293900)</f>
        <v>293900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IFERROR(__xludf.DUMMYFUNCTION("IMPORTRANGE(""https://docs.google.com/spreadsheets/d/1IYY_tgx_IHuhSq3AJ5eI5OnqOPBNLWSHKh2a30DoXe8/edit?usp=sharing"",""ตรัง!M280"")"),293900)</f>
        <v>293900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IFERROR(__xludf.DUMMYFUNCTION("IMPORTRANGE(""https://docs.google.com/spreadsheets/d/1IYY_tgx_IHuhSq3AJ5eI5OnqOPBNLWSHKh2a30DoXe8/edit?usp=sharing"",""ตรัง!M284"")"),30200)</f>
        <v>30200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IFERROR(__xludf.DUMMYFUNCTION("IMPORTRANGE(""https://docs.google.com/spreadsheets/d/1IYY_tgx_IHuhSq3AJ5eI5OnqOPBNLWSHKh2a30DoXe8/edit?usp=sharing"",""ตรัง!M296"")"),118538.1)</f>
        <v>118538.1</v>
      </c>
      <c r="O401" s="379">
        <f ca="1">+IF(L401&gt;0,N401*100/L401,0)</f>
        <v>89.931037098854418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IFERROR(__xludf.DUMMYFUNCTION("IMPORTRANGE(""https://docs.google.com/spreadsheets/d/1IYY_tgx_IHuhSq3AJ5eI5OnqOPBNLWSHKh2a30DoXe8/edit?usp=sharing"",""ตรัง!M299"")"),118538.1)</f>
        <v>118538.1</v>
      </c>
      <c r="O404" s="175">
        <f t="shared" ca="1" si="112"/>
        <v>89.931037098854418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IFERROR(__xludf.DUMMYFUNCTION("IMPORTRANGE(""https://docs.google.com/spreadsheets/d/1IYY_tgx_IHuhSq3AJ5eI5OnqOPBNLWSHKh2a30DoXe8/edit?usp=sharing"",""ตรัง!M301"")"),118538.1)</f>
        <v>118538.1</v>
      </c>
      <c r="O406" s="175">
        <f t="shared" ca="1" si="112"/>
        <v>89.931037098854418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IFERROR(__xludf.DUMMYFUNCTION("IMPORTRANGE(""https://docs.google.com/spreadsheets/d/1IYY_tgx_IHuhSq3AJ5eI5OnqOPBNLWSHKh2a30DoXe8/edit?usp=sharing"",""ตรัง!M302"")"),76399.08)</f>
        <v>76399.08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IFERROR(__xludf.DUMMYFUNCTION("IMPORTRANGE(""https://docs.google.com/spreadsheets/d/1IYY_tgx_IHuhSq3AJ5eI5OnqOPBNLWSHKh2a30DoXe8/edit?usp=sharing"",""ตรัง!M303"")"),25470)</f>
        <v>25470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IFERROR(__xludf.DUMMYFUNCTION("IMPORTRANGE(""https://docs.google.com/spreadsheets/d/1IYY_tgx_IHuhSq3AJ5eI5OnqOPBNLWSHKh2a30DoXe8/edit?usp=sharing"",""ตรัง!M305"")"),16669.02)</f>
        <v>16669.02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IFERROR(__xludf.DUMMYFUNCTION("IMPORTRANGE(""https://docs.google.com/spreadsheets/d/1IYY_tgx_IHuhSq3AJ5eI5OnqOPBNLWSHKh2a30DoXe8/edit?usp=sharing"",""ตรัง!M330"")"),62717.19)</f>
        <v>62717.19</v>
      </c>
      <c r="O435" s="418">
        <f t="shared" ref="O435:O439" ca="1" si="114">+IF(L435&gt;0,N435*100/L435,0)</f>
        <v>71.26953409090909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IFERROR(__xludf.DUMMYFUNCTION("IMPORTRANGE(""https://docs.google.com/spreadsheets/d/1IYY_tgx_IHuhSq3AJ5eI5OnqOPBNLWSHKh2a30DoXe8/edit?usp=sharing"",""ตรัง!M332"")"),62717.19)</f>
        <v>62717.19</v>
      </c>
      <c r="O437" s="175">
        <f t="shared" ca="1" si="114"/>
        <v>71.26953409090909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IFERROR(__xludf.DUMMYFUNCTION("IMPORTRANGE(""https://docs.google.com/spreadsheets/d/1IYY_tgx_IHuhSq3AJ5eI5OnqOPBNLWSHKh2a30DoXe8/edit?usp=sharing"",""ตรัง!M334"")"),62717.19)</f>
        <v>62717.19</v>
      </c>
      <c r="O439" s="175">
        <f t="shared" ca="1" si="114"/>
        <v>71.26953409090909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IFERROR(__xludf.DUMMYFUNCTION("IMPORTRANGE(""https://docs.google.com/spreadsheets/d/1IYY_tgx_IHuhSq3AJ5eI5OnqOPBNLWSHKh2a30DoXe8/edit?usp=sharing"",""ตรัง!M338"")"),25590.94)</f>
        <v>25590.94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IFERROR(__xludf.DUMMYFUNCTION("IMPORTRANGE(""https://docs.google.com/spreadsheets/d/1IYY_tgx_IHuhSq3AJ5eI5OnqOPBNLWSHKh2a30DoXe8/edit?usp=sharing"",""ตรัง!L350"")"),285318)</f>
        <v>285318</v>
      </c>
      <c r="M455" s="379"/>
      <c r="N455" s="379">
        <f ca="1">IFERROR(__xludf.DUMMYFUNCTION("IMPORTRANGE(""https://docs.google.com/spreadsheets/d/1IYY_tgx_IHuhSq3AJ5eI5OnqOPBNLWSHKh2a30DoXe8/edit?usp=sharing"",""ตรัง!M350"")"),135318)</f>
        <v>135318</v>
      </c>
      <c r="O455" s="379">
        <f t="shared" ref="O455:O459" ca="1" si="116">+IF(L455&gt;0,N455*100/L455,0)</f>
        <v>47.427081361848884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IFERROR(__xludf.DUMMYFUNCTION("IMPORTRANGE(""https://docs.google.com/spreadsheets/d/1IYY_tgx_IHuhSq3AJ5eI5OnqOPBNLWSHKh2a30DoXe8/edit?usp=sharing"",""ตรัง!L352"")"),285318)</f>
        <v>285318</v>
      </c>
      <c r="M457" s="169"/>
      <c r="N457" s="175">
        <f ca="1">IFERROR(__xludf.DUMMYFUNCTION("IMPORTRANGE(""https://docs.google.com/spreadsheets/d/1IYY_tgx_IHuhSq3AJ5eI5OnqOPBNLWSHKh2a30DoXe8/edit?usp=sharing"",""ตรัง!M352"")"),135318)</f>
        <v>135318</v>
      </c>
      <c r="O457" s="175">
        <f t="shared" ca="1" si="116"/>
        <v>47.427081361848884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IFERROR(__xludf.DUMMYFUNCTION("IMPORTRANGE(""https://docs.google.com/spreadsheets/d/1IYY_tgx_IHuhSq3AJ5eI5OnqOPBNLWSHKh2a30DoXe8/edit?usp=sharing"",""ตรัง!L354"")"),285318)</f>
        <v>285318</v>
      </c>
      <c r="M459" s="175"/>
      <c r="N459" s="175">
        <f ca="1">IFERROR(__xludf.DUMMYFUNCTION("IMPORTRANGE(""https://docs.google.com/spreadsheets/d/1IYY_tgx_IHuhSq3AJ5eI5OnqOPBNLWSHKh2a30DoXe8/edit?usp=sharing"",""ตรัง!M354"")"),135318)</f>
        <v>135318</v>
      </c>
      <c r="O459" s="175">
        <f t="shared" ca="1" si="116"/>
        <v>47.427081361848884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IFERROR(__xludf.DUMMYFUNCTION("IMPORTRANGE(""https://docs.google.com/spreadsheets/d/1IYY_tgx_IHuhSq3AJ5eI5OnqOPBNLWSHKh2a30DoXe8/edit?usp=sharing"",""ตรัง!M358"")"),135318)</f>
        <v>135318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IFERROR(__xludf.DUMMYFUNCTION("IMPORTRANGE(""https://docs.google.com/spreadsheets/d/1IYY_tgx_IHuhSq3AJ5eI5OnqOPBNLWSHKh2a30DoXe8/edit?usp=sharing"",""ตรัง!J392"")"),1036)</f>
        <v>1036</v>
      </c>
      <c r="K497" s="450">
        <f t="shared" ca="1" si="117"/>
        <v>97.185741088180109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IFERROR(__xludf.DUMMYFUNCTION("IMPORTRANGE(""https://docs.google.com/spreadsheets/d/1IYY_tgx_IHuhSq3AJ5eI5OnqOPBNLWSHKh2a30DoXe8/edit?usp=sharing"",""ตรัง!J393"")"),1036)</f>
        <v>1036</v>
      </c>
      <c r="K498" s="167">
        <f t="shared" ca="1" si="117"/>
        <v>97.185741088180109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IFERROR(__xludf.DUMMYFUNCTION("IMPORTRANGE(""https://docs.google.com/spreadsheets/d/1IYY_tgx_IHuhSq3AJ5eI5OnqOPBNLWSHKh2a30DoXe8/edit?usp=sharing"",""ตรัง!J394"")"),162)</f>
        <v>162</v>
      </c>
      <c r="K499" s="208">
        <f t="shared" ca="1" si="117"/>
        <v>98.780487804878049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IFERROR(__xludf.DUMMYFUNCTION("IMPORTRANGE(""https://docs.google.com/spreadsheets/d/1IYY_tgx_IHuhSq3AJ5eI5OnqOPBNLWSHKh2a30DoXe8/edit?usp=sharing"",""ตรัง!J395"")"),816)</f>
        <v>816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IFERROR(__xludf.DUMMYFUNCTION("IMPORTRANGE(""https://docs.google.com/spreadsheets/d/1IYY_tgx_IHuhSq3AJ5eI5OnqOPBNLWSHKh2a30DoXe8/edit?usp=sharing"",""ตรัง!J396"")"),133)</f>
        <v>133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IFERROR(__xludf.DUMMYFUNCTION("IMPORTRANGE(""https://docs.google.com/spreadsheets/d/1IYY_tgx_IHuhSq3AJ5eI5OnqOPBNLWSHKh2a30DoXe8/edit?usp=sharing"",""ตรัง!J397"")"),528)</f>
        <v>528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IFERROR(__xludf.DUMMYFUNCTION("IMPORTRANGE(""https://docs.google.com/spreadsheets/d/1IYY_tgx_IHuhSq3AJ5eI5OnqOPBNLWSHKh2a30DoXe8/edit?usp=sharing"",""ตรัง!J398"")"),88)</f>
        <v>88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IFERROR(__xludf.DUMMYFUNCTION("IMPORTRANGE(""https://docs.google.com/spreadsheets/d/1IYY_tgx_IHuhSq3AJ5eI5OnqOPBNLWSHKh2a30DoXe8/edit?usp=sharing"",""ตรัง!J399"")"),288)</f>
        <v>288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IFERROR(__xludf.DUMMYFUNCTION("IMPORTRANGE(""https://docs.google.com/spreadsheets/d/1IYY_tgx_IHuhSq3AJ5eI5OnqOPBNLWSHKh2a30DoXe8/edit?usp=sharing"",""ตรัง!J400"")"),45)</f>
        <v>45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IFERROR(__xludf.DUMMYFUNCTION("IMPORTRANGE(""https://docs.google.com/spreadsheets/d/1IYY_tgx_IHuhSq3AJ5eI5OnqOPBNLWSHKh2a30DoXe8/edit?usp=sharing"",""ตรัง!J403"")"),220)</f>
        <v>220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IFERROR(__xludf.DUMMYFUNCTION("IMPORTRANGE(""https://docs.google.com/spreadsheets/d/1IYY_tgx_IHuhSq3AJ5eI5OnqOPBNLWSHKh2a30DoXe8/edit?usp=sharing"",""ตรัง!J404"")"),29)</f>
        <v>29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IFERROR(__xludf.DUMMYFUNCTION("IMPORTRANGE(""https://docs.google.com/spreadsheets/d/1IYY_tgx_IHuhSq3AJ5eI5OnqOPBNLWSHKh2a30DoXe8/edit?usp=sharing"",""ตรัง!J405"")"),218)</f>
        <v>218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IFERROR(__xludf.DUMMYFUNCTION("IMPORTRANGE(""https://docs.google.com/spreadsheets/d/1IYY_tgx_IHuhSq3AJ5eI5OnqOPBNLWSHKh2a30DoXe8/edit?usp=sharing"",""ตรัง!J406"")"),28)</f>
        <v>28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IFERROR(__xludf.DUMMYFUNCTION("IMPORTRANGE(""https://docs.google.com/spreadsheets/d/1IYY_tgx_IHuhSq3AJ5eI5OnqOPBNLWSHKh2a30DoXe8/edit?usp=sharing"",""ตรัง!J407"")"),2)</f>
        <v>2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IFERROR(__xludf.DUMMYFUNCTION("IMPORTRANGE(""https://docs.google.com/spreadsheets/d/1IYY_tgx_IHuhSq3AJ5eI5OnqOPBNLWSHKh2a30DoXe8/edit?usp=sharing"",""ตรัง!J420"")"),14.72)</f>
        <v>14.72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IFERROR(__xludf.DUMMYFUNCTION("IMPORTRANGE(""https://docs.google.com/spreadsheets/d/1IYY_tgx_IHuhSq3AJ5eI5OnqOPBNLWSHKh2a30DoXe8/edit?usp=sharing"",""ตรัง!J421"")"),2)</f>
        <v>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IFERROR(__xludf.DUMMYFUNCTION("IMPORTRANGE(""https://docs.google.com/spreadsheets/d/1IYY_tgx_IHuhSq3AJ5eI5OnqOPBNLWSHKh2a30DoXe8/edit?usp=sharing"",""ตรัง!J422"")"),8.72)</f>
        <v>8.7200000000000006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IFERROR(__xludf.DUMMYFUNCTION("IMPORTRANGE(""https://docs.google.com/spreadsheets/d/1IYY_tgx_IHuhSq3AJ5eI5OnqOPBNLWSHKh2a30DoXe8/edit?usp=sharing"",""ตรัง!J423"")"),1)</f>
        <v>1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IFERROR(__xludf.DUMMYFUNCTION("IMPORTRANGE(""https://docs.google.com/spreadsheets/d/1IYY_tgx_IHuhSq3AJ5eI5OnqOPBNLWSHKh2a30DoXe8/edit?usp=sharing"",""ตรัง!J424"")"),6)</f>
        <v>6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IFERROR(__xludf.DUMMYFUNCTION("IMPORTRANGE(""https://docs.google.com/spreadsheets/d/1IYY_tgx_IHuhSq3AJ5eI5OnqOPBNLWSHKh2a30DoXe8/edit?usp=sharing"",""ตรัง!J425"")"),1)</f>
        <v>1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IFERROR(__xludf.DUMMYFUNCTION("IMPORTRANGE(""https://docs.google.com/spreadsheets/d/1IYY_tgx_IHuhSq3AJ5eI5OnqOPBNLWSHKh2a30DoXe8/edit?usp=sharing"",""ตรัง!J459"")"),4024)</f>
        <v>4024</v>
      </c>
      <c r="K564" s="378">
        <f ca="1">IF(I564&gt;0,J564*100/I564,0)</f>
        <v>402.4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IFERROR(__xludf.DUMMYFUNCTION("IMPORTRANGE(""https://docs.google.com/spreadsheets/d/1IYY_tgx_IHuhSq3AJ5eI5OnqOPBNLWSHKh2a30DoXe8/edit?usp=sharing"",""ตรัง!M459"")"),122720)</f>
        <v>122720</v>
      </c>
      <c r="O564" s="379">
        <f t="shared" ref="O564:O568" ca="1" si="122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IFERROR(__xludf.DUMMYFUNCTION("IMPORTRANGE(""https://docs.google.com/spreadsheets/d/1IYY_tgx_IHuhSq3AJ5eI5OnqOPBNLWSHKh2a30DoXe8/edit?usp=sharing"",""ตรัง!M461"")"),122720)</f>
        <v>122720</v>
      </c>
      <c r="O566" s="175">
        <f t="shared" ca="1" si="122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IFERROR(__xludf.DUMMYFUNCTION("IMPORTRANGE(""https://docs.google.com/spreadsheets/d/1IYY_tgx_IHuhSq3AJ5eI5OnqOPBNLWSHKh2a30DoXe8/edit?usp=sharing"",""ตรัง!M463"")"),122720)</f>
        <v>122720</v>
      </c>
      <c r="O568" s="175">
        <f t="shared" ca="1" si="122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IFERROR(__xludf.DUMMYFUNCTION("IMPORTRANGE(""https://docs.google.com/spreadsheets/d/1IYY_tgx_IHuhSq3AJ5eI5OnqOPBNLWSHKh2a30DoXe8/edit?usp=sharing"",""ตรัง!M466"")"),99000)</f>
        <v>99000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IFERROR(__xludf.DUMMYFUNCTION("IMPORTRANGE(""https://docs.google.com/spreadsheets/d/1IYY_tgx_IHuhSq3AJ5eI5OnqOPBNLWSHKh2a30DoXe8/edit?usp=sharing"",""ตรัง!M467"")"),23720)</f>
        <v>23720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IFERROR(__xludf.DUMMYFUNCTION("IMPORTRANGE(""https://docs.google.com/spreadsheets/d/1IYY_tgx_IHuhSq3AJ5eI5OnqOPBNLWSHKh2a30DoXe8/edit?usp=sharing"",""ตรัง!J468"")"),4024)</f>
        <v>4024</v>
      </c>
      <c r="K573" s="208">
        <f ca="1">IF(I573&gt;0,J573*100/I573,0)</f>
        <v>402.4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IFERROR(__xludf.DUMMYFUNCTION("IMPORTRANGE(""https://docs.google.com/spreadsheets/d/1IYY_tgx_IHuhSq3AJ5eI5OnqOPBNLWSHKh2a30DoXe8/edit?usp=sharing"",""ตรัง!J472"")"),3881)</f>
        <v>3881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IFERROR(__xludf.DUMMYFUNCTION("IMPORTRANGE(""https://docs.google.com/spreadsheets/d/1IYY_tgx_IHuhSq3AJ5eI5OnqOPBNLWSHKh2a30DoXe8/edit?usp=sharing"",""ตรัง!L492"")"),9000)</f>
        <v>9000</v>
      </c>
      <c r="M597" s="418"/>
      <c r="N597" s="418">
        <f ca="1">IFERROR(__xludf.DUMMYFUNCTION("IMPORTRANGE(""https://docs.google.com/spreadsheets/d/1IYY_tgx_IHuhSq3AJ5eI5OnqOPBNLWSHKh2a30DoXe8/edit?usp=sharing"",""ตรัง!M492"")"),9000)</f>
        <v>9000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IFERROR(__xludf.DUMMYFUNCTION("IMPORTRANGE(""https://docs.google.com/spreadsheets/d/1IYY_tgx_IHuhSq3AJ5eI5OnqOPBNLWSHKh2a30DoXe8/edit?usp=sharing"",""ตรัง!L494"")"),9000)</f>
        <v>9000</v>
      </c>
      <c r="M599" s="169"/>
      <c r="N599" s="175">
        <f ca="1">IFERROR(__xludf.DUMMYFUNCTION("IMPORTRANGE(""https://docs.google.com/spreadsheets/d/1IYY_tgx_IHuhSq3AJ5eI5OnqOPBNLWSHKh2a30DoXe8/edit?usp=sharing"",""ตรัง!M494"")"),9000)</f>
        <v>9000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IFERROR(__xludf.DUMMYFUNCTION("IMPORTRANGE(""https://docs.google.com/spreadsheets/d/1IYY_tgx_IHuhSq3AJ5eI5OnqOPBNLWSHKh2a30DoXe8/edit?usp=sharing"",""ตรัง!L496"")"),9000)</f>
        <v>9000</v>
      </c>
      <c r="M601" s="175"/>
      <c r="N601" s="175">
        <f ca="1">IFERROR(__xludf.DUMMYFUNCTION("IMPORTRANGE(""https://docs.google.com/spreadsheets/d/1IYY_tgx_IHuhSq3AJ5eI5OnqOPBNLWSHKh2a30DoXe8/edit?usp=sharing"",""ตรัง!M496"")"),9000)</f>
        <v>9000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IFERROR(__xludf.DUMMYFUNCTION("IMPORTRANGE(""https://docs.google.com/spreadsheets/d/1IYY_tgx_IHuhSq3AJ5eI5OnqOPBNLWSHKh2a30DoXe8/edit?usp=sharing"",""ตรัง!M500"")"),9000)</f>
        <v>9000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IFERROR(__xludf.DUMMYFUNCTION("IMPORTRANGE(""https://docs.google.com/spreadsheets/d/1IYY_tgx_IHuhSq3AJ5eI5OnqOPBNLWSHKh2a30DoXe8/edit?usp=sharing"",""ตรัง!J507"")"),106)</f>
        <v>106</v>
      </c>
      <c r="K612" s="167">
        <f t="shared" ca="1" si="127"/>
        <v>212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IFERROR(__xludf.DUMMYFUNCTION("IMPORTRANGE(""https://docs.google.com/spreadsheets/d/1IYY_tgx_IHuhSq3AJ5eI5OnqOPBNLWSHKh2a30DoXe8/edit?usp=sharing"",""ตรัง!J508"")"),106)</f>
        <v>106</v>
      </c>
      <c r="K613" s="167">
        <f t="shared" ca="1" si="127"/>
        <v>212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IFERROR(__xludf.DUMMYFUNCTION("IMPORTRANGE(""https://docs.google.com/spreadsheets/d/1IYY_tgx_IHuhSq3AJ5eI5OnqOPBNLWSHKh2a30DoXe8/edit?usp=sharing"",""ตรัง!J523"")"),1357236.96)</f>
        <v>1357236.96</v>
      </c>
      <c r="K628" s="348">
        <f t="shared" ref="K628:K635" ca="1" si="129">IF(I628&gt;0,J628*100/I628,0)</f>
        <v>81.14532854545088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IFERROR(__xludf.DUMMYFUNCTION("IMPORTRANGE(""https://docs.google.com/spreadsheets/d/1IYY_tgx_IHuhSq3AJ5eI5OnqOPBNLWSHKh2a30DoXe8/edit?usp=sharing"",""ตรัง!J524"")"),85)</f>
        <v>85</v>
      </c>
      <c r="K629" s="348">
        <f t="shared" ca="1" si="129"/>
        <v>83.333333333333329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IFERROR(__xludf.DUMMYFUNCTION("IMPORTRANGE(""https://docs.google.com/spreadsheets/d/1IYY_tgx_IHuhSq3AJ5eI5OnqOPBNLWSHKh2a30DoXe8/edit?usp=sharing"",""ตรัง!J525"")"),1061246.52)</f>
        <v>1061246.52</v>
      </c>
      <c r="K630" s="348">
        <f t="shared" ca="1" si="129"/>
        <v>43.121350260942222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IFERROR(__xludf.DUMMYFUNCTION("IMPORTRANGE(""https://docs.google.com/spreadsheets/d/1IYY_tgx_IHuhSq3AJ5eI5OnqOPBNLWSHKh2a30DoXe8/edit?usp=sharing"",""ตรัง!J526"")"),70)</f>
        <v>70</v>
      </c>
      <c r="K631" s="348">
        <f t="shared" ca="1" si="129"/>
        <v>78.651685393258433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266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4947759.76</v>
      </c>
      <c r="M8" s="23">
        <f t="shared" ca="1" si="0"/>
        <v>3763078.76</v>
      </c>
      <c r="N8" s="23">
        <f t="shared" ca="1" si="0"/>
        <v>4823167.72</v>
      </c>
      <c r="O8" s="22">
        <f t="shared" ref="O8:O16" ca="1" si="1">IF(L8&gt;0,N8*100/L8,0)</f>
        <v>97.481849442099843</v>
      </c>
      <c r="P8" s="22">
        <f t="shared" ref="P8:P16" ca="1" si="2">IF(M8&gt;0,N8*100/M8,0)</f>
        <v>128.17078853805336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4947759.76</v>
      </c>
      <c r="M10" s="30">
        <f t="shared" ca="1" si="4"/>
        <v>3763078.76</v>
      </c>
      <c r="N10" s="30">
        <f t="shared" ca="1" si="4"/>
        <v>4823167.72</v>
      </c>
      <c r="O10" s="29">
        <f t="shared" ca="1" si="1"/>
        <v>97.481849442099843</v>
      </c>
      <c r="P10" s="29">
        <f t="shared" ca="1" si="2"/>
        <v>128.17078853805336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4749459.76</v>
      </c>
      <c r="M12" s="38">
        <f t="shared" ca="1" si="6"/>
        <v>3564778.76</v>
      </c>
      <c r="N12" s="38">
        <f t="shared" ca="1" si="6"/>
        <v>4624867.72</v>
      </c>
      <c r="O12" s="38">
        <f t="shared" ca="1" si="1"/>
        <v>97.376711325163441</v>
      </c>
      <c r="P12" s="38">
        <f t="shared" ca="1" si="2"/>
        <v>129.73786120740914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2069563.76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2679896</v>
      </c>
      <c r="M14" s="38">
        <f t="shared" si="8"/>
        <v>0</v>
      </c>
      <c r="N14" s="38">
        <f t="shared" ca="1" si="8"/>
        <v>1060088.96</v>
      </c>
      <c r="O14" s="41">
        <f t="shared" ca="1" si="1"/>
        <v>39.557093260335478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3763078.76</v>
      </c>
      <c r="M18" s="23">
        <f t="shared" ca="1" si="11"/>
        <v>3763078.76</v>
      </c>
      <c r="N18" s="23">
        <f t="shared" ca="1" si="11"/>
        <v>3763078.76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3763078.76</v>
      </c>
      <c r="M20" s="30">
        <f t="shared" ca="1" si="15"/>
        <v>3763078.76</v>
      </c>
      <c r="N20" s="30">
        <f t="shared" ca="1" si="15"/>
        <v>3763078.76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3564778.76</v>
      </c>
      <c r="M22" s="42">
        <f t="shared" ca="1" si="18"/>
        <v>3564778.76</v>
      </c>
      <c r="N22" s="41">
        <f t="shared" ca="1" si="18"/>
        <v>3564778.76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2069563.76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1495215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1184681</v>
      </c>
      <c r="M28" s="23">
        <f t="shared" si="23"/>
        <v>0</v>
      </c>
      <c r="N28" s="23">
        <f t="shared" ca="1" si="23"/>
        <v>1060088.96</v>
      </c>
      <c r="O28" s="22">
        <f t="shared" ref="O28:O30" ca="1" si="24">IF(L28&gt;0,N28*100/L28,0)</f>
        <v>89.483072658378077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1184681</v>
      </c>
      <c r="M30" s="30">
        <f t="shared" si="27"/>
        <v>0</v>
      </c>
      <c r="N30" s="30">
        <f t="shared" ca="1" si="27"/>
        <v>1060088.96</v>
      </c>
      <c r="O30" s="29">
        <f t="shared" ca="1" si="24"/>
        <v>89.483072658378077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1184681</v>
      </c>
      <c r="M32" s="41">
        <f t="shared" si="30"/>
        <v>0</v>
      </c>
      <c r="N32" s="41">
        <f t="shared" ca="1" si="30"/>
        <v>1060088.96</v>
      </c>
      <c r="O32" s="41">
        <f t="shared" ca="1" si="29"/>
        <v>89.483072658378077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1184681</v>
      </c>
      <c r="M34" s="41">
        <f t="shared" si="32"/>
        <v>0</v>
      </c>
      <c r="N34" s="41">
        <f t="shared" ca="1" si="32"/>
        <v>1060088.96</v>
      </c>
      <c r="O34" s="41">
        <f t="shared" ca="1" si="29"/>
        <v>89.483072658378077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3763078.76</v>
      </c>
      <c r="M37" s="55">
        <f t="shared" ca="1" si="33"/>
        <v>3763078.76</v>
      </c>
      <c r="N37" s="55">
        <f t="shared" ca="1" si="33"/>
        <v>3763078.76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862300</v>
      </c>
      <c r="M41" s="79">
        <f t="shared" ca="1" si="34"/>
        <v>862300</v>
      </c>
      <c r="N41" s="79">
        <f t="shared" ca="1" si="34"/>
        <v>862300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862300</v>
      </c>
      <c r="M43" s="79">
        <f t="shared" ca="1" si="38"/>
        <v>862300</v>
      </c>
      <c r="N43" s="79">
        <f t="shared" ca="1" si="38"/>
        <v>862300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862300</v>
      </c>
      <c r="M45" s="91">
        <f ca="1">IFERROR(__xludf.DUMMYFUNCTION("IMPORTRANGE(""https://docs.google.com/spreadsheets/d/1Yj_ptqi66GCucihVvJfMjLAmec39IyEx_6qawtMGysU/edit?usp=sharing"",""สบก!Q84"")"),862300)</f>
        <v>862300</v>
      </c>
      <c r="N45" s="91">
        <f ca="1">IFERROR(__xludf.DUMMYFUNCTION("IMPORTRANGE(""https://docs.google.com/spreadsheets/d/1Yj_ptqi66GCucihVvJfMjLAmec39IyEx_6qawtMGysU/edit?usp=sharing"",""สบก!R84"")"),862300)</f>
        <v>862300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IFERROR(__xludf.DUMMYFUNCTION("IMPORTRANGE(""https://docs.google.com/spreadsheets/d/1Yj_ptqi66GCucihVvJfMjLAmec39IyEx_6qawtMGysU/edit?usp=sharing"",""สบก!M84"")"),862300)</f>
        <v>862300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682763.76</v>
      </c>
      <c r="M53" s="125">
        <f t="shared" ca="1" si="39"/>
        <v>682763.76</v>
      </c>
      <c r="N53" s="125">
        <f t="shared" ca="1" si="39"/>
        <v>682763.76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682763.76</v>
      </c>
      <c r="M55" s="125">
        <f t="shared" ca="1" si="43"/>
        <v>682763.76</v>
      </c>
      <c r="N55" s="125">
        <f t="shared" ca="1" si="43"/>
        <v>682763.76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682763.76</v>
      </c>
      <c r="M57" s="91">
        <f ca="1">IFERROR(__xludf.DUMMYFUNCTION("IMPORTRANGE(""https://docs.google.com/spreadsheets/d/1Yj_ptqi66GCucihVvJfMjLAmec39IyEx_6qawtMGysU/edit?usp=sharing"",""สบก!Z84"")"),682763.76)</f>
        <v>682763.76</v>
      </c>
      <c r="N57" s="91">
        <f ca="1">IFERROR(__xludf.DUMMYFUNCTION("IMPORTRANGE(""https://docs.google.com/spreadsheets/d/1Yj_ptqi66GCucihVvJfMjLAmec39IyEx_6qawtMGysU/edit?usp=sharing"",""สบก!AA84"")"),682763.76)</f>
        <v>682763.76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IFERROR(__xludf.DUMMYFUNCTION("IMPORTRANGE(""https://docs.google.com/spreadsheets/d/1Yj_ptqi66GCucihVvJfMjLAmec39IyEx_6qawtMGysU/edit?usp=sharing"",""สบก!V84"")"),682763.76)</f>
        <v>682763.76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326700</v>
      </c>
      <c r="M94" s="156">
        <f t="shared" ca="1" si="52"/>
        <v>326700</v>
      </c>
      <c r="N94" s="156">
        <f t="shared" ca="1" si="52"/>
        <v>326700</v>
      </c>
      <c r="O94" s="155">
        <f t="shared" ref="O94:O96" ca="1" si="53">IF(L94&gt;0,N94*100/L94,0)</f>
        <v>100</v>
      </c>
      <c r="P94" s="155">
        <f t="shared" ref="P94:P96" ca="1" si="54">IF(M94&gt;0,N94*100/M94,0)</f>
        <v>100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326700</v>
      </c>
      <c r="M96" s="161">
        <f t="shared" ca="1" si="56"/>
        <v>326700</v>
      </c>
      <c r="N96" s="161">
        <f t="shared" ca="1" si="56"/>
        <v>326700</v>
      </c>
      <c r="O96" s="160">
        <f t="shared" ca="1" si="53"/>
        <v>100</v>
      </c>
      <c r="P96" s="160">
        <f t="shared" ca="1" si="54"/>
        <v>100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141900</v>
      </c>
      <c r="M98" s="173">
        <f ca="1">IFERROR(__xludf.DUMMYFUNCTION("IMPORTRANGE(""https://docs.google.com/spreadsheets/d/1Yj_ptqi66GCucihVvJfMjLAmec39IyEx_6qawtMGysU/edit?usp=sharing"",""สบก!AR84"")"),141900)</f>
        <v>141900</v>
      </c>
      <c r="N98" s="174">
        <f ca="1">IFERROR(__xludf.DUMMYFUNCTION("IMPORTRANGE(""https://docs.google.com/spreadsheets/d/1Yj_ptqi66GCucihVvJfMjLAmec39IyEx_6qawtMGysU/edit?usp=sharing"",""สบก!AS84"")"),141900)</f>
        <v>141900</v>
      </c>
      <c r="O98" s="175">
        <f ca="1">IF(L98&gt;0,N98*100/L98,0)</f>
        <v>100</v>
      </c>
      <c r="P98" s="175">
        <f ca="1">IF(M98&gt;0,N98*100/M98,0)</f>
        <v>100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IFERROR(__xludf.DUMMYFUNCTION("IMPORTRANGE(""https://docs.google.com/spreadsheets/d/1Yj_ptqi66GCucihVvJfMjLAmec39IyEx_6qawtMGysU/edit?usp=sharing"",""สบก!AO84"")"),141900)</f>
        <v>141900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856450</v>
      </c>
      <c r="M140" s="156">
        <f t="shared" ca="1" si="64"/>
        <v>856450</v>
      </c>
      <c r="N140" s="156">
        <f t="shared" ca="1" si="64"/>
        <v>856450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856450</v>
      </c>
      <c r="M142" s="161">
        <f t="shared" ca="1" si="68"/>
        <v>856450</v>
      </c>
      <c r="N142" s="161">
        <f t="shared" ca="1" si="68"/>
        <v>856450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856450</v>
      </c>
      <c r="M144" s="173">
        <f ca="1">IFERROR(__xludf.DUMMYFUNCTION("IMPORTRANGE(""https://docs.google.com/spreadsheets/d/1Yj_ptqi66GCucihVvJfMjLAmec39IyEx_6qawtMGysU/edit?usp=sharing"",""สบก!BJ84"")"),856450)</f>
        <v>856450</v>
      </c>
      <c r="N144" s="174">
        <f ca="1">IFERROR(__xludf.DUMMYFUNCTION("IMPORTRANGE(""https://docs.google.com/spreadsheets/d/1Yj_ptqi66GCucihVvJfMjLAmec39IyEx_6qawtMGysU/edit?usp=sharing"",""สบก!BK84"")"),856450)</f>
        <v>856450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IFERROR(__xludf.DUMMYFUNCTION("IMPORTRANGE(""https://docs.google.com/spreadsheets/d/1Yj_ptqi66GCucihVvJfMjLAmec39IyEx_6qawtMGysU/edit?usp=sharing"",""สบก!BG84"")"),526350)</f>
        <v>526350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IFERROR(__xludf.DUMMYFUNCTION("IMPORTRANGE(""https://docs.google.com/spreadsheets/d/1IYY_tgx_IHuhSq3AJ5eI5OnqOPBNLWSHKh2a30DoXe8/edit?usp=sharing"",""นครศรีธรรมราช!J110"")"),2)</f>
        <v>2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IFERROR(__xludf.DUMMYFUNCTION("IMPORTRANGE(""https://docs.google.com/spreadsheets/d/1IYY_tgx_IHuhSq3AJ5eI5OnqOPBNLWSHKh2a30DoXe8/edit?usp=sharing"",""นครศรีธรรมราช!J113"")"),1)</f>
        <v>1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IFERROR(__xludf.DUMMYFUNCTION("IMPORTRANGE(""https://docs.google.com/spreadsheets/d/1IYY_tgx_IHuhSq3AJ5eI5OnqOPBNLWSHKh2a30DoXe8/edit?usp=sharing"",""นครศรีธรรมราช!J141"")"),6)</f>
        <v>6</v>
      </c>
      <c r="K216" s="230">
        <f t="shared" ca="1" si="71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IFERROR(__xludf.DUMMYFUNCTION("IMPORTRANGE(""https://docs.google.com/spreadsheets/d/1IYY_tgx_IHuhSq3AJ5eI5OnqOPBNLWSHKh2a30DoXe8/edit?usp=sharing"",""นครศรีธรรมราช!J143"")"),1)</f>
        <v>1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IFERROR(__xludf.DUMMYFUNCTION("IMPORTRANGE(""https://docs.google.com/spreadsheets/d/1IYY_tgx_IHuhSq3AJ5eI5OnqOPBNLWSHKh2a30DoXe8/edit?usp=sharing"",""นครศรีธรรมราช!J228"")"),681)</f>
        <v>681</v>
      </c>
      <c r="K328" s="323">
        <f ca="1">IF(I328&gt;0,J328*100/I328,0)</f>
        <v>104.76923076923077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1013740</v>
      </c>
      <c r="M329" s="156">
        <f t="shared" ca="1" si="98"/>
        <v>1013740</v>
      </c>
      <c r="N329" s="156">
        <f t="shared" ca="1" si="98"/>
        <v>1013740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1013740</v>
      </c>
      <c r="M331" s="161">
        <f t="shared" ca="1" si="102"/>
        <v>1013740</v>
      </c>
      <c r="N331" s="161">
        <f t="shared" ca="1" si="102"/>
        <v>1013740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1000240</v>
      </c>
      <c r="M333" s="173">
        <f ca="1">IFERROR(__xludf.DUMMYFUNCTION("IMPORTRANGE(""https://docs.google.com/spreadsheets/d/1Yj_ptqi66GCucihVvJfMjLAmec39IyEx_6qawtMGysU/edit?usp=sharing"",""สบก!DL84"")"),1000240)</f>
        <v>1000240</v>
      </c>
      <c r="N333" s="174">
        <f ca="1">IFERROR(__xludf.DUMMYFUNCTION("IMPORTRANGE(""https://docs.google.com/spreadsheets/d/1Yj_ptqi66GCucihVvJfMjLAmec39IyEx_6qawtMGysU/edit?usp=sharing"",""สบก!DM84"")"),1000240)</f>
        <v>1000240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IFERROR(__xludf.DUMMYFUNCTION("IMPORTRANGE(""https://docs.google.com/spreadsheets/d/1Yj_ptqi66GCucihVvJfMjLAmec39IyEx_6qawtMGysU/edit?usp=sharing"",""สบก!DI84"")"),805840)</f>
        <v>805840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IFERROR(__xludf.DUMMYFUNCTION("IMPORTRANGE(""https://docs.google.com/spreadsheets/d/1IYY_tgx_IHuhSq3AJ5eI5OnqOPBNLWSHKh2a30DoXe8/edit?usp=sharing"",""นครศรีธรรมราช!J234"")"),450)</f>
        <v>450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IFERROR(__xludf.DUMMYFUNCTION("IMPORTRANGE(""https://docs.google.com/spreadsheets/d/1IYY_tgx_IHuhSq3AJ5eI5OnqOPBNLWSHKh2a30DoXe8/edit?usp=sharing"",""นครศรีธรรมราช!J235"")"),3375.8)</f>
        <v>3375.8</v>
      </c>
      <c r="K340" s="348">
        <f t="shared" ca="1" si="103"/>
        <v>96.451428571428565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IFERROR(__xludf.DUMMYFUNCTION("IMPORTRANGE(""https://docs.google.com/spreadsheets/d/1IYY_tgx_IHuhSq3AJ5eI5OnqOPBNLWSHKh2a30DoXe8/edit?usp=sharing"",""นครศรีธรรมราช!J236"")"),833)</f>
        <v>833</v>
      </c>
      <c r="K341" s="348">
        <f t="shared" ca="1" si="103"/>
        <v>128.15384615384616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IFERROR(__xludf.DUMMYFUNCTION("IMPORTRANGE(""https://docs.google.com/spreadsheets/d/1IYY_tgx_IHuhSq3AJ5eI5OnqOPBNLWSHKh2a30DoXe8/edit?usp=sharing"",""นครศรีธรรมราช!J237"")"),7422.91)</f>
        <v>7422.91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IFERROR(__xludf.DUMMYFUNCTION("IMPORTRANGE(""https://docs.google.com/spreadsheets/d/1IYY_tgx_IHuhSq3AJ5eI5OnqOPBNLWSHKh2a30DoXe8/edit?usp=sharing"",""นครศรีธรรมราช!J240"")"),681)</f>
        <v>681</v>
      </c>
      <c r="K345" s="348">
        <f t="shared" ca="1" si="103"/>
        <v>104.76923076923077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IFERROR(__xludf.DUMMYFUNCTION("IMPORTRANGE(""https://docs.google.com/spreadsheets/d/1IYY_tgx_IHuhSq3AJ5eI5OnqOPBNLWSHKh2a30DoXe8/edit?usp=sharing"",""นครศรีธรรมราช!J241"")"),6320.67)</f>
        <v>6320.67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IFERROR(__xludf.DUMMYFUNCTION("IMPORTRANGE(""https://docs.google.com/spreadsheets/d/1IYY_tgx_IHuhSq3AJ5eI5OnqOPBNLWSHKh2a30DoXe8/edit?usp=sharing"",""นครศรีธรรมราช!L242"")"),1184681)</f>
        <v>1184681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IFERROR(__xludf.DUMMYFUNCTION("IMPORTRANGE(""https://docs.google.com/spreadsheets/d/1IYY_tgx_IHuhSq3AJ5eI5OnqOPBNLWSHKh2a30DoXe8/edit?usp=sharing"",""นครศรีธรรมราช!M242"")"),1060088.96)</f>
        <v>1060088.96</v>
      </c>
      <c r="O347" s="364">
        <f ca="1">+IF(L347&gt;0,N347*100/L347,0)</f>
        <v>89.483072658378077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IFERROR(__xludf.DUMMYFUNCTION("IMPORTRANGE(""https://docs.google.com/spreadsheets/d/1IYY_tgx_IHuhSq3AJ5eI5OnqOPBNLWSHKh2a30DoXe8/edit?usp=sharing"",""นครศรีธรรมราช!M275"")"),169381)</f>
        <v>169381</v>
      </c>
      <c r="O380" s="379">
        <f ca="1">+IF(L380&gt;0,N380*100/L380,0)</f>
        <v>81.605800732318372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IFERROR(__xludf.DUMMYFUNCTION("IMPORTRANGE(""https://docs.google.com/spreadsheets/d/1IYY_tgx_IHuhSq3AJ5eI5OnqOPBNLWSHKh2a30DoXe8/edit?usp=sharing"",""นครศรีธรรมราช!M278"")"),169381)</f>
        <v>169381</v>
      </c>
      <c r="O383" s="169">
        <f t="shared" ca="1" si="109"/>
        <v>81.605800732318372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IFERROR(__xludf.DUMMYFUNCTION("IMPORTRANGE(""https://docs.google.com/spreadsheets/d/1IYY_tgx_IHuhSq3AJ5eI5OnqOPBNLWSHKh2a30DoXe8/edit?usp=sharing"",""นครศรีธรรมราช!M280"")"),169381)</f>
        <v>169381</v>
      </c>
      <c r="O385" s="175">
        <f t="shared" ca="1" si="109"/>
        <v>81.605800732318372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IFERROR(__xludf.DUMMYFUNCTION("IMPORTRANGE(""https://docs.google.com/spreadsheets/d/1IYY_tgx_IHuhSq3AJ5eI5OnqOPBNLWSHKh2a30DoXe8/edit?usp=sharing"",""นครศรีธรรมราช!M282"")"),108397)</f>
        <v>108397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IFERROR(__xludf.DUMMYFUNCTION("IMPORTRANGE(""https://docs.google.com/spreadsheets/d/1IYY_tgx_IHuhSq3AJ5eI5OnqOPBNLWSHKh2a30DoXe8/edit?usp=sharing"",""นครศรีธรรมราช!M284"")"),37948)</f>
        <v>37948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IFERROR(__xludf.DUMMYFUNCTION("IMPORTRANGE(""https://docs.google.com/spreadsheets/d/1IYY_tgx_IHuhSq3AJ5eI5OnqOPBNLWSHKh2a30DoXe8/edit?usp=sharing"",""นครศรีธรรมราช!J293"")"),106)</f>
        <v>106</v>
      </c>
      <c r="K398" s="167">
        <f t="shared" ca="1" si="110"/>
        <v>530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IFERROR(__xludf.DUMMYFUNCTION("IMPORTRANGE(""https://docs.google.com/spreadsheets/d/1IYY_tgx_IHuhSq3AJ5eI5OnqOPBNLWSHKh2a30DoXe8/edit?usp=sharing"",""นครศรีธรรมราช!M296"")"),114750)</f>
        <v>114750</v>
      </c>
      <c r="O401" s="379">
        <f ca="1">+IF(L401&gt;0,N401*100/L401,0)</f>
        <v>99.991286162425936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IFERROR(__xludf.DUMMYFUNCTION("IMPORTRANGE(""https://docs.google.com/spreadsheets/d/1IYY_tgx_IHuhSq3AJ5eI5OnqOPBNLWSHKh2a30DoXe8/edit?usp=sharing"",""นครศรีธรรมราช!M299"")"),114750)</f>
        <v>114750</v>
      </c>
      <c r="O404" s="175">
        <f t="shared" ca="1" si="112"/>
        <v>99.991286162425936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IFERROR(__xludf.DUMMYFUNCTION("IMPORTRANGE(""https://docs.google.com/spreadsheets/d/1IYY_tgx_IHuhSq3AJ5eI5OnqOPBNLWSHKh2a30DoXe8/edit?usp=sharing"",""นครศรีธรรมราช!M301"")"),114750)</f>
        <v>114750</v>
      </c>
      <c r="O406" s="175">
        <f t="shared" ca="1" si="112"/>
        <v>99.991286162425936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IFERROR(__xludf.DUMMYFUNCTION("IMPORTRANGE(""https://docs.google.com/spreadsheets/d/1IYY_tgx_IHuhSq3AJ5eI5OnqOPBNLWSHKh2a30DoXe8/edit?usp=sharing"",""นครศรีธรรมราช!M302"")"),74990)</f>
        <v>74990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IFERROR(__xludf.DUMMYFUNCTION("IMPORTRANGE(""https://docs.google.com/spreadsheets/d/1IYY_tgx_IHuhSq3AJ5eI5OnqOPBNLWSHKh2a30DoXe8/edit?usp=sharing"",""นครศรีธรรมราช!M303"")"),27840)</f>
        <v>27840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IFERROR(__xludf.DUMMYFUNCTION("IMPORTRANGE(""https://docs.google.com/spreadsheets/d/1IYY_tgx_IHuhSq3AJ5eI5OnqOPBNLWSHKh2a30DoXe8/edit?usp=sharing"",""นครศรีธรรมราช!M305"")"),11920)</f>
        <v>11920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IFERROR(__xludf.DUMMYFUNCTION("IMPORTRANGE(""https://docs.google.com/spreadsheets/d/1IYY_tgx_IHuhSq3AJ5eI5OnqOPBNLWSHKh2a30DoXe8/edit?usp=sharing"",""นครศรีธรรมราช!J325"")"),20)</f>
        <v>20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IFERROR(__xludf.DUMMYFUNCTION("IMPORTRANGE(""https://docs.google.com/spreadsheets/d/1IYY_tgx_IHuhSq3AJ5eI5OnqOPBNLWSHKh2a30DoXe8/edit?usp=sharing"",""นครศรีธรรมราช!J327"")"),20)</f>
        <v>20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IFERROR(__xludf.DUMMYFUNCTION("IMPORTRANGE(""https://docs.google.com/spreadsheets/d/1IYY_tgx_IHuhSq3AJ5eI5OnqOPBNLWSHKh2a30DoXe8/edit?usp=sharing"",""นครศรีธรรมราช!M330"")"),88000)</f>
        <v>88000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IFERROR(__xludf.DUMMYFUNCTION("IMPORTRANGE(""https://docs.google.com/spreadsheets/d/1IYY_tgx_IHuhSq3AJ5eI5OnqOPBNLWSHKh2a30DoXe8/edit?usp=sharing"",""นครศรีธรรมราช!M332"")"),88000)</f>
        <v>88000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IFERROR(__xludf.DUMMYFUNCTION("IMPORTRANGE(""https://docs.google.com/spreadsheets/d/1IYY_tgx_IHuhSq3AJ5eI5OnqOPBNLWSHKh2a30DoXe8/edit?usp=sharing"",""นครศรีธรรมราช!M334"")"),88000)</f>
        <v>88000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IFERROR(__xludf.DUMMYFUNCTION("IMPORTRANGE(""https://docs.google.com/spreadsheets/d/1IYY_tgx_IHuhSq3AJ5eI5OnqOPBNLWSHKh2a30DoXe8/edit?usp=sharing"",""นครศรีธรรมราช!M338"")"),35697)</f>
        <v>35697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IFERROR(__xludf.DUMMYFUNCTION("IMPORTRANGE(""https://docs.google.com/spreadsheets/d/1IYY_tgx_IHuhSq3AJ5eI5OnqOPBNLWSHKh2a30DoXe8/edit?usp=sharing"",""นครศรีธรรมราช!L350"")"),428204)</f>
        <v>428204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IFERROR(__xludf.DUMMYFUNCTION("IMPORTRANGE(""https://docs.google.com/spreadsheets/d/1IYY_tgx_IHuhSq3AJ5eI5OnqOPBNLWSHKh2a30DoXe8/edit?usp=sharing"",""นครศรีธรรมราช!M350"")"),386249)</f>
        <v>386249</v>
      </c>
      <c r="O455" s="379">
        <f t="shared" ref="O455:O459" ca="1" si="116">+IF(L455&gt;0,N455*100/L455,0)</f>
        <v>90.202099933676479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IFERROR(__xludf.DUMMYFUNCTION("IMPORTRANGE(""https://docs.google.com/spreadsheets/d/1IYY_tgx_IHuhSq3AJ5eI5OnqOPBNLWSHKh2a30DoXe8/edit?usp=sharing"",""นครศรีธรรมราช!L352"")"),428204)</f>
        <v>428204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IFERROR(__xludf.DUMMYFUNCTION("IMPORTRANGE(""https://docs.google.com/spreadsheets/d/1IYY_tgx_IHuhSq3AJ5eI5OnqOPBNLWSHKh2a30DoXe8/edit?usp=sharing"",""นครศรีธรรมราช!M352"")"),386249)</f>
        <v>386249</v>
      </c>
      <c r="O457" s="175">
        <f t="shared" ca="1" si="116"/>
        <v>90.202099933676479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IFERROR(__xludf.DUMMYFUNCTION("IMPORTRANGE(""https://docs.google.com/spreadsheets/d/1IYY_tgx_IHuhSq3AJ5eI5OnqOPBNLWSHKh2a30DoXe8/edit?usp=sharing"",""นครศรีธรรมราช!L354"")"),428204)</f>
        <v>428204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IFERROR(__xludf.DUMMYFUNCTION("IMPORTRANGE(""https://docs.google.com/spreadsheets/d/1IYY_tgx_IHuhSq3AJ5eI5OnqOPBNLWSHKh2a30DoXe8/edit?usp=sharing"",""นครศรีธรรมราช!M354"")"),386249)</f>
        <v>386249</v>
      </c>
      <c r="O459" s="175">
        <f t="shared" ca="1" si="116"/>
        <v>90.202099933676479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IFERROR(__xludf.DUMMYFUNCTION("IMPORTRANGE(""https://docs.google.com/spreadsheets/d/1IYY_tgx_IHuhSq3AJ5eI5OnqOPBNLWSHKh2a30DoXe8/edit?usp=sharing"",""นครศรีธรรมราช!M357"")"),120550.51)</f>
        <v>120550.51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IFERROR(__xludf.DUMMYFUNCTION("IMPORTRANGE(""https://docs.google.com/spreadsheets/d/1IYY_tgx_IHuhSq3AJ5eI5OnqOPBNLWSHKh2a30DoXe8/edit?usp=sharing"",""นครศรีธรรมราช!M358"")"),265698.49)</f>
        <v>265698.49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IFERROR(__xludf.DUMMYFUNCTION("IMPORTRANGE(""https://docs.google.com/spreadsheets/d/1IYY_tgx_IHuhSq3AJ5eI5OnqOPBNLWSHKh2a30DoXe8/edit?usp=sharing"",""นครศรีธรรมราช!J378"")"),49076)</f>
        <v>49076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IFERROR(__xludf.DUMMYFUNCTION("IMPORTRANGE(""https://docs.google.com/spreadsheets/d/1IYY_tgx_IHuhSq3AJ5eI5OnqOPBNLWSHKh2a30DoXe8/edit?usp=sharing"",""นครศรีธรรมราช!J379"")"),6480)</f>
        <v>6480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IFERROR(__xludf.DUMMYFUNCTION("IMPORTRANGE(""https://docs.google.com/spreadsheets/d/1IYY_tgx_IHuhSq3AJ5eI5OnqOPBNLWSHKh2a30DoXe8/edit?usp=sharing"",""นครศรีธรรมราช!J382"")"),564)</f>
        <v>564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IFERROR(__xludf.DUMMYFUNCTION("IMPORTRANGE(""https://docs.google.com/spreadsheets/d/1IYY_tgx_IHuhSq3AJ5eI5OnqOPBNLWSHKh2a30DoXe8/edit?usp=sharing"",""นครศรีธรรมราช!J383"")"),60)</f>
        <v>60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IFERROR(__xludf.DUMMYFUNCTION("IMPORTRANGE(""https://docs.google.com/spreadsheets/d/1IYY_tgx_IHuhSq3AJ5eI5OnqOPBNLWSHKh2a30DoXe8/edit?usp=sharing"",""นครศรีธรรมราช!J384"")"),564)</f>
        <v>564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IFERROR(__xludf.DUMMYFUNCTION("IMPORTRANGE(""https://docs.google.com/spreadsheets/d/1IYY_tgx_IHuhSq3AJ5eI5OnqOPBNLWSHKh2a30DoXe8/edit?usp=sharing"",""นครศรีธรรมราช!J385"")"),60)</f>
        <v>60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IFERROR(__xludf.DUMMYFUNCTION("IMPORTRANGE(""https://docs.google.com/spreadsheets/d/1IYY_tgx_IHuhSq3AJ5eI5OnqOPBNLWSHKh2a30DoXe8/edit?usp=sharing"",""นครศรีธรรมราช!J388"")"),191)</f>
        <v>191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IFERROR(__xludf.DUMMYFUNCTION("IMPORTRANGE(""https://docs.google.com/spreadsheets/d/1IYY_tgx_IHuhSq3AJ5eI5OnqOPBNLWSHKh2a30DoXe8/edit?usp=sharing"",""นครศรีธรรมราช!J389"")"),35)</f>
        <v>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IFERROR(__xludf.DUMMYFUNCTION("IMPORTRANGE(""https://docs.google.com/spreadsheets/d/1IYY_tgx_IHuhSq3AJ5eI5OnqOPBNLWSHKh2a30DoXe8/edit?usp=sharing"",""นครศรีธรรมราช!J459"")"),4887)</f>
        <v>4887</v>
      </c>
      <c r="K564" s="378">
        <f ca="1">IF(I564&gt;0,J564*100/I564,0)</f>
        <v>287.47058823529414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IFERROR(__xludf.DUMMYFUNCTION("IMPORTRANGE(""https://docs.google.com/spreadsheets/d/1IYY_tgx_IHuhSq3AJ5eI5OnqOPBNLWSHKh2a30DoXe8/edit?usp=sharing"",""นครศรีธรรมราช!M459"")"),145439.96)</f>
        <v>145439.96</v>
      </c>
      <c r="O564" s="379">
        <f t="shared" ref="O564:O568" ca="1" si="122">+IF(L564&gt;0,N564*100/L564,0)</f>
        <v>99.999972497249729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IFERROR(__xludf.DUMMYFUNCTION("IMPORTRANGE(""https://docs.google.com/spreadsheets/d/1IYY_tgx_IHuhSq3AJ5eI5OnqOPBNLWSHKh2a30DoXe8/edit?usp=sharing"",""นครศรีธรรมราช!M461"")"),145439.96)</f>
        <v>145439.96</v>
      </c>
      <c r="O566" s="175">
        <f t="shared" ca="1" si="122"/>
        <v>99.999972497249729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IFERROR(__xludf.DUMMYFUNCTION("IMPORTRANGE(""https://docs.google.com/spreadsheets/d/1IYY_tgx_IHuhSq3AJ5eI5OnqOPBNLWSHKh2a30DoXe8/edit?usp=sharing"",""นครศรีธรรมราช!M463"")"),145439.96)</f>
        <v>145439.96</v>
      </c>
      <c r="O568" s="175">
        <f t="shared" ca="1" si="122"/>
        <v>99.999972497249729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IFERROR(__xludf.DUMMYFUNCTION("IMPORTRANGE(""https://docs.google.com/spreadsheets/d/1IYY_tgx_IHuhSq3AJ5eI5OnqOPBNLWSHKh2a30DoXe8/edit?usp=sharing"",""นครศรีธรรมราช!M466"")"),98266.66)</f>
        <v>98266.66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IFERROR(__xludf.DUMMYFUNCTION("IMPORTRANGE(""https://docs.google.com/spreadsheets/d/1IYY_tgx_IHuhSq3AJ5eI5OnqOPBNLWSHKh2a30DoXe8/edit?usp=sharing"",""นครศรีธรรมราช!M467"")"),47173.3)</f>
        <v>47173.3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IFERROR(__xludf.DUMMYFUNCTION("IMPORTRANGE(""https://docs.google.com/spreadsheets/d/1IYY_tgx_IHuhSq3AJ5eI5OnqOPBNLWSHKh2a30DoXe8/edit?usp=sharing"",""นครศรีธรรมราช!J468"")"),4887)</f>
        <v>4887</v>
      </c>
      <c r="K573" s="208">
        <f ca="1">IF(I573&gt;0,J573*100/I573,0)</f>
        <v>287.47058823529414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IFERROR(__xludf.DUMMYFUNCTION("IMPORTRANGE(""https://docs.google.com/spreadsheets/d/1IYY_tgx_IHuhSq3AJ5eI5OnqOPBNLWSHKh2a30DoXe8/edit?usp=sharing"",""นครศรีธรรมราช!J472"")"),4194)</f>
        <v>4194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IFERROR(__xludf.DUMMYFUNCTION("IMPORTRANGE(""https://docs.google.com/spreadsheets/d/1IYY_tgx_IHuhSq3AJ5eI5OnqOPBNLWSHKh2a30DoXe8/edit?usp=sharing"",""นครศรีธรรมราช!J475"")"),8)</f>
        <v>8</v>
      </c>
      <c r="K580" s="378">
        <f ca="1">IF(I580&gt;0,J580*100/I580,0)</f>
        <v>29.62962962962963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IFERROR(__xludf.DUMMYFUNCTION("IMPORTRANGE(""https://docs.google.com/spreadsheets/d/1IYY_tgx_IHuhSq3AJ5eI5OnqOPBNLWSHKh2a30DoXe8/edit?usp=sharing"",""นครศรีธรรมราช!M475"")"),116729)</f>
        <v>116729</v>
      </c>
      <c r="O580" s="379">
        <f t="shared" ref="O580:O584" ca="1" si="124">+IF(L580&gt;0,N580*100/L580,0)</f>
        <v>72.422864304460319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IFERROR(__xludf.DUMMYFUNCTION("IMPORTRANGE(""https://docs.google.com/spreadsheets/d/1IYY_tgx_IHuhSq3AJ5eI5OnqOPBNLWSHKh2a30DoXe8/edit?usp=sharing"",""นครศรีธรรมราช!M477"")"),116729)</f>
        <v>116729</v>
      </c>
      <c r="O582" s="175">
        <f t="shared" ca="1" si="124"/>
        <v>72.422864304460319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IFERROR(__xludf.DUMMYFUNCTION("IMPORTRANGE(""https://docs.google.com/spreadsheets/d/1IYY_tgx_IHuhSq3AJ5eI5OnqOPBNLWSHKh2a30DoXe8/edit?usp=sharing"",""นครศรีธรรมราช!M479"")"),116729)</f>
        <v>116729</v>
      </c>
      <c r="O584" s="175">
        <f t="shared" ca="1" si="124"/>
        <v>72.422864304460319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IFERROR(__xludf.DUMMYFUNCTION("IMPORTRANGE(""https://docs.google.com/spreadsheets/d/1IYY_tgx_IHuhSq3AJ5eI5OnqOPBNLWSHKh2a30DoXe8/edit?usp=sharing"",""นครศรีธรรมราช!M483"")"),116729)</f>
        <v>116729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IFERROR(__xludf.DUMMYFUNCTION("IMPORTRANGE(""https://docs.google.com/spreadsheets/d/1IYY_tgx_IHuhSq3AJ5eI5OnqOPBNLWSHKh2a30DoXe8/edit?usp=sharing"",""นครศรีธรรมราช!J488"")"),6)</f>
        <v>6</v>
      </c>
      <c r="K593" s="167">
        <f t="shared" ca="1" si="125"/>
        <v>22.222222222222221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IFERROR(__xludf.DUMMYFUNCTION("IMPORTRANGE(""https://docs.google.com/spreadsheets/d/1IYY_tgx_IHuhSq3AJ5eI5OnqOPBNLWSHKh2a30DoXe8/edit?usp=sharing"",""นครศรีธรรมราช!J489"")"),2.48)</f>
        <v>2.48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IFERROR(__xludf.DUMMYFUNCTION("IMPORTRANGE(""https://docs.google.com/spreadsheets/d/1IYY_tgx_IHuhSq3AJ5eI5OnqOPBNLWSHKh2a30DoXe8/edit?usp=sharing"",""นครศรีธรรมราช!J490"")"),8)</f>
        <v>8</v>
      </c>
      <c r="K595" s="167">
        <f t="shared" ca="1" si="125"/>
        <v>29.62962962962963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IFERROR(__xludf.DUMMYFUNCTION("IMPORTRANGE(""https://docs.google.com/spreadsheets/d/1IYY_tgx_IHuhSq3AJ5eI5OnqOPBNLWSHKh2a30DoXe8/edit?usp=sharing"",""นครศรีธรรมราช!J491"")"),3.49)</f>
        <v>3.49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IFERROR(__xludf.DUMMYFUNCTION("IMPORTRANGE(""https://docs.google.com/spreadsheets/d/1IYY_tgx_IHuhSq3AJ5eI5OnqOPBNLWSHKh2a30DoXe8/edit?usp=sharing"",""นครศรีธรรมราช!L492"")"),1800)</f>
        <v>1800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IFERROR(__xludf.DUMMYFUNCTION("IMPORTRANGE(""https://docs.google.com/spreadsheets/d/1IYY_tgx_IHuhSq3AJ5eI5OnqOPBNLWSHKh2a30DoXe8/edit?usp=sharing"",""นครศรีธรรมราช!L494"")"),1800)</f>
        <v>1800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IFERROR(__xludf.DUMMYFUNCTION("IMPORTRANGE(""https://docs.google.com/spreadsheets/d/1IYY_tgx_IHuhSq3AJ5eI5OnqOPBNLWSHKh2a30DoXe8/edit?usp=sharing"",""นครศรีธรรมราช!L496"")"),1800)</f>
        <v>1800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IFERROR(__xludf.DUMMYFUNCTION("IMPORTRANGE(""https://docs.google.com/spreadsheets/d/1IYY_tgx_IHuhSq3AJ5eI5OnqOPBNLWSHKh2a30DoXe8/edit?usp=sharing"",""นครศรีธรรมราช!J523"")"),2076050)</f>
        <v>2076050</v>
      </c>
      <c r="K628" s="348">
        <f t="shared" ref="K628:K635" ca="1" si="129">IF(I628&gt;0,J628*100/I628,0)</f>
        <v>95.712740048720747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IFERROR(__xludf.DUMMYFUNCTION("IMPORTRANGE(""https://docs.google.com/spreadsheets/d/1IYY_tgx_IHuhSq3AJ5eI5OnqOPBNLWSHKh2a30DoXe8/edit?usp=sharing"",""นครศรีธรรมราช!J524"")"),146)</f>
        <v>146</v>
      </c>
      <c r="K629" s="348">
        <f t="shared" ca="1" si="129"/>
        <v>93.589743589743591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IFERROR(__xludf.DUMMYFUNCTION("IMPORTRANGE(""https://docs.google.com/spreadsheets/d/1IYY_tgx_IHuhSq3AJ5eI5OnqOPBNLWSHKh2a30DoXe8/edit?usp=sharing"",""นครศรีธรรมราช!J525"")"),700142.41)</f>
        <v>700142.41</v>
      </c>
      <c r="K630" s="348">
        <f t="shared" ca="1" si="129"/>
        <v>28.404879373009823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IFERROR(__xludf.DUMMYFUNCTION("IMPORTRANGE(""https://docs.google.com/spreadsheets/d/1IYY_tgx_IHuhSq3AJ5eI5OnqOPBNLWSHKh2a30DoXe8/edit?usp=sharing"",""นครศรีธรรมราช!I529"")"),2460000)</f>
        <v>2460000</v>
      </c>
      <c r="J634" s="347">
        <f ca="1">IFERROR(__xludf.DUMMYFUNCTION("IMPORTRANGE(""https://docs.google.com/spreadsheets/d/1IYY_tgx_IHuhSq3AJ5eI5OnqOPBNLWSHKh2a30DoXe8/edit?usp=sharing"",""นครศรีธรรมราช!J529"")"),2460000)</f>
        <v>2460000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IFERROR(__xludf.DUMMYFUNCTION("IMPORTRANGE(""https://docs.google.com/spreadsheets/d/1IYY_tgx_IHuhSq3AJ5eI5OnqOPBNLWSHKh2a30DoXe8/edit?usp=sharing"",""นครศรีธรรมราช!I530"")"),83)</f>
        <v>83</v>
      </c>
      <c r="J635" s="518">
        <f ca="1">IFERROR(__xludf.DUMMYFUNCTION("IMPORTRANGE(""https://docs.google.com/spreadsheets/d/1IYY_tgx_IHuhSq3AJ5eI5OnqOPBNLWSHKh2a30DoXe8/edit?usp=sharing"",""นครศรีธรรมราช!J530"")"),71)</f>
        <v>71</v>
      </c>
      <c r="K635" s="493">
        <f t="shared" ca="1" si="129"/>
        <v>85.5421686746988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268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4677736</v>
      </c>
      <c r="M8" s="23">
        <f t="shared" ca="1" si="0"/>
        <v>3113258</v>
      </c>
      <c r="N8" s="23">
        <f t="shared" ca="1" si="0"/>
        <v>4663439.45</v>
      </c>
      <c r="O8" s="22">
        <f t="shared" ref="O8:O16" ca="1" si="1">IF(L8&gt;0,N8*100/L8,0)</f>
        <v>99.69437031076572</v>
      </c>
      <c r="P8" s="22">
        <f t="shared" ref="P8:P16" ca="1" si="2">IF(M8&gt;0,N8*100/M8,0)</f>
        <v>149.79290023505922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4677736</v>
      </c>
      <c r="M10" s="30">
        <f t="shared" ca="1" si="4"/>
        <v>3113258</v>
      </c>
      <c r="N10" s="30">
        <f t="shared" ca="1" si="4"/>
        <v>4663439.45</v>
      </c>
      <c r="O10" s="29">
        <f t="shared" ca="1" si="1"/>
        <v>99.69437031076572</v>
      </c>
      <c r="P10" s="29">
        <f t="shared" ca="1" si="2"/>
        <v>149.79290023505922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2823336</v>
      </c>
      <c r="M12" s="38">
        <f t="shared" ca="1" si="6"/>
        <v>2162858</v>
      </c>
      <c r="N12" s="38">
        <f t="shared" ca="1" si="6"/>
        <v>2809039.45</v>
      </c>
      <c r="O12" s="38">
        <f t="shared" ca="1" si="1"/>
        <v>99.493629167764652</v>
      </c>
      <c r="P12" s="38">
        <f t="shared" ca="1" si="2"/>
        <v>129.87627712961276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1479793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1343543</v>
      </c>
      <c r="M14" s="38">
        <f t="shared" si="8"/>
        <v>0</v>
      </c>
      <c r="N14" s="38">
        <f t="shared" ca="1" si="8"/>
        <v>646181.44999999995</v>
      </c>
      <c r="O14" s="41">
        <f t="shared" ca="1" si="1"/>
        <v>48.095330778397113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3113258</v>
      </c>
      <c r="M18" s="23">
        <f t="shared" ca="1" si="11"/>
        <v>3113258</v>
      </c>
      <c r="N18" s="23">
        <f t="shared" ca="1" si="11"/>
        <v>3113258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3113258</v>
      </c>
      <c r="M20" s="30">
        <f t="shared" ca="1" si="15"/>
        <v>3113258</v>
      </c>
      <c r="N20" s="30">
        <f t="shared" ca="1" si="15"/>
        <v>3113258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2162858</v>
      </c>
      <c r="M22" s="42">
        <f t="shared" ca="1" si="18"/>
        <v>2162858</v>
      </c>
      <c r="N22" s="41">
        <f t="shared" ca="1" si="18"/>
        <v>2162858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1479793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683065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1564478</v>
      </c>
      <c r="M28" s="23">
        <f t="shared" si="23"/>
        <v>0</v>
      </c>
      <c r="N28" s="23">
        <f t="shared" ca="1" si="23"/>
        <v>1550181.45</v>
      </c>
      <c r="O28" s="22">
        <f t="shared" ref="O28:O30" ca="1" si="24">IF(L28&gt;0,N28*100/L28,0)</f>
        <v>99.086177626019676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1564478</v>
      </c>
      <c r="M30" s="30">
        <f t="shared" si="27"/>
        <v>0</v>
      </c>
      <c r="N30" s="30">
        <f t="shared" ca="1" si="27"/>
        <v>1550181.45</v>
      </c>
      <c r="O30" s="29">
        <f t="shared" ca="1" si="24"/>
        <v>99.086177626019676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660478</v>
      </c>
      <c r="M32" s="41">
        <f>M352+M383+M404+M437+M457+M535+M553+M566+M582+M599</f>
        <v>0</v>
      </c>
      <c r="N32" s="41">
        <f ca="1">(N352+N383+N404+N437+N457+N535+N553+N566+N582+N599)-904000</f>
        <v>646181.44999999995</v>
      </c>
      <c r="O32" s="41">
        <f t="shared" ca="1" si="29"/>
        <v>97.835423738565083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660478</v>
      </c>
      <c r="M34" s="41">
        <f t="shared" si="31"/>
        <v>0</v>
      </c>
      <c r="N34" s="41">
        <f t="shared" ca="1" si="31"/>
        <v>646181.44999999995</v>
      </c>
      <c r="O34" s="41">
        <f t="shared" ca="1" si="29"/>
        <v>97.835423738565083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3113258</v>
      </c>
      <c r="M37" s="55">
        <f t="shared" ca="1" si="32"/>
        <v>3113258</v>
      </c>
      <c r="N37" s="55">
        <f t="shared" ca="1" si="32"/>
        <v>3113258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1505900</v>
      </c>
      <c r="O41" s="78">
        <f t="shared" ref="O41:O43" ca="1" si="34">IF(L41&gt;0,N41*100/L41,0)</f>
        <v>100</v>
      </c>
      <c r="P41" s="78">
        <f t="shared" ref="P41:P43" ca="1" si="35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1505900</v>
      </c>
      <c r="O43" s="78">
        <f t="shared" ca="1" si="34"/>
        <v>100</v>
      </c>
      <c r="P43" s="78">
        <f t="shared" ca="1" si="35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IFERROR(__xludf.DUMMYFUNCTION("IMPORTRANGE(""https://docs.google.com/spreadsheets/d/1Yj_ptqi66GCucihVvJfMjLAmec39IyEx_6qawtMGysU/edit?usp=sharing"",""สบก!R85"")"),555500)</f>
        <v>555500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8">L54+L55</f>
        <v>417493</v>
      </c>
      <c r="M53" s="125">
        <f t="shared" ca="1" si="38"/>
        <v>417493</v>
      </c>
      <c r="N53" s="125">
        <f t="shared" ca="1" si="38"/>
        <v>417493</v>
      </c>
      <c r="O53" s="124">
        <f t="shared" ref="O53:O55" ca="1" si="39">IF(L53&gt;0,N53*100/L53,0)</f>
        <v>100</v>
      </c>
      <c r="P53" s="124">
        <f t="shared" ref="P53:P55" ca="1" si="40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417493</v>
      </c>
      <c r="M55" s="125">
        <f t="shared" ca="1" si="42"/>
        <v>417493</v>
      </c>
      <c r="N55" s="125">
        <f t="shared" ca="1" si="42"/>
        <v>417493</v>
      </c>
      <c r="O55" s="124">
        <f t="shared" ca="1" si="39"/>
        <v>100</v>
      </c>
      <c r="P55" s="124">
        <f t="shared" ca="1" si="40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417493</v>
      </c>
      <c r="M57" s="91">
        <f ca="1">IFERROR(__xludf.DUMMYFUNCTION("IMPORTRANGE(""https://docs.google.com/spreadsheets/d/1Yj_ptqi66GCucihVvJfMjLAmec39IyEx_6qawtMGysU/edit?usp=sharing"",""สบก!Z85"")"),417493)</f>
        <v>417493</v>
      </c>
      <c r="N57" s="91">
        <f ca="1">IFERROR(__xludf.DUMMYFUNCTION("IMPORTRANGE(""https://docs.google.com/spreadsheets/d/1Yj_ptqi66GCucihVvJfMjLAmec39IyEx_6qawtMGysU/edit?usp=sharing"",""สบก!AA85"")"),417493)</f>
        <v>417493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IFERROR(__xludf.DUMMYFUNCTION("IMPORTRANGE(""https://docs.google.com/spreadsheets/d/1Yj_ptqi66GCucihVvJfMjLAmec39IyEx_6qawtMGysU/edit?usp=sharing"",""สบก!V85"")"),417493)</f>
        <v>417493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3">L141+L142</f>
        <v>51000</v>
      </c>
      <c r="M140" s="156">
        <f t="shared" ca="1" si="63"/>
        <v>51000</v>
      </c>
      <c r="N140" s="156">
        <f t="shared" ca="1" si="63"/>
        <v>51000</v>
      </c>
      <c r="O140" s="155">
        <f t="shared" ref="O140:O142" ca="1" si="64">IF(L140&gt;0,N140*100/L140,0)</f>
        <v>100</v>
      </c>
      <c r="P140" s="155">
        <f t="shared" ref="P140:P142" ca="1" si="65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51000</v>
      </c>
      <c r="M142" s="161">
        <f t="shared" ca="1" si="67"/>
        <v>51000</v>
      </c>
      <c r="N142" s="161">
        <f t="shared" ca="1" si="67"/>
        <v>51000</v>
      </c>
      <c r="O142" s="160">
        <f t="shared" ca="1" si="64"/>
        <v>100</v>
      </c>
      <c r="P142" s="160">
        <f t="shared" ca="1" si="65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51000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IFERROR(__xludf.DUMMYFUNCTION("IMPORTRANGE(""https://docs.google.com/spreadsheets/d/1Yj_ptqi66GCucihVvJfMjLAmec39IyEx_6qawtMGysU/edit?usp=sharing"",""สบก!BK85"")"),51000)</f>
        <v>51000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IFERROR(__xludf.DUMMYFUNCTION("IMPORTRANGE(""https://docs.google.com/spreadsheets/d/1Yj_ptqi66GCucihVvJfMjLAmec39IyEx_6qawtMGysU/edit?usp=sharing"",""สบก!BG85"")"),51000)</f>
        <v>51000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IFERROR(__xludf.DUMMYFUNCTION("IMPORTRANGE(""https://docs.google.com/spreadsheets/d/1IYY_tgx_IHuhSq3AJ5eI5OnqOPBNLWSHKh2a30DoXe8/edit?usp=sharing"",""นราธิวาส!J84"")"),207)</f>
        <v>207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IFERROR(__xludf.DUMMYFUNCTION("IMPORTRANGE(""https://docs.google.com/spreadsheets/d/1IYY_tgx_IHuhSq3AJ5eI5OnqOPBNLWSHKh2a30DoXe8/edit?usp=sharing"",""นราธิวาส!J85"")"),207)</f>
        <v>207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1">L221+L222</f>
        <v>374845</v>
      </c>
      <c r="M220" s="156">
        <f t="shared" ca="1" si="71"/>
        <v>374845</v>
      </c>
      <c r="N220" s="156">
        <f t="shared" ca="1" si="71"/>
        <v>374845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374845</v>
      </c>
      <c r="M222" s="161">
        <f t="shared" ca="1" si="75"/>
        <v>374845</v>
      </c>
      <c r="N222" s="161">
        <f t="shared" ca="1" si="75"/>
        <v>374845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374845</v>
      </c>
      <c r="M224" s="173">
        <f ca="1">IFERROR(__xludf.DUMMYFUNCTION("IMPORTRANGE(""https://docs.google.com/spreadsheets/d/1Yj_ptqi66GCucihVvJfMjLAmec39IyEx_6qawtMGysU/edit?usp=sharing"",""สบก!BS85"")"),374845)</f>
        <v>374845</v>
      </c>
      <c r="N224" s="174">
        <f ca="1">IFERROR(__xludf.DUMMYFUNCTION("IMPORTRANGE(""https://docs.google.com/spreadsheets/d/1Yj_ptqi66GCucihVvJfMjLAmec39IyEx_6qawtMGysU/edit?usp=sharing"",""สบก!BT85"")"),374845)</f>
        <v>374845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IFERROR(__xludf.DUMMYFUNCTION("IMPORTRANGE(""https://docs.google.com/spreadsheets/d/1Yj_ptqi66GCucihVvJfMjLAmec39IyEx_6qawtMGysU/edit?usp=sharing"",""สบก!BP85"")"),374845)</f>
        <v>374845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IFERROR(__xludf.DUMMYFUNCTION("IMPORTRANGE(""https://docs.google.com/spreadsheets/d/1IYY_tgx_IHuhSq3AJ5eI5OnqOPBNLWSHKh2a30DoXe8/edit?usp=sharing"",""นราธิวาส!J228"")"),80)</f>
        <v>80</v>
      </c>
      <c r="K328" s="323">
        <f ca="1">IF(I328&gt;0,J328*100/I328,0)</f>
        <v>123.07692307692308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7">L330+L331</f>
        <v>764020</v>
      </c>
      <c r="M329" s="156">
        <f t="shared" ca="1" si="97"/>
        <v>764020</v>
      </c>
      <c r="N329" s="156">
        <f t="shared" ca="1" si="97"/>
        <v>764020</v>
      </c>
      <c r="O329" s="155">
        <f t="shared" ref="O329:O331" ca="1" si="98">IF(L329&gt;0,N329*100/L329,0)</f>
        <v>100</v>
      </c>
      <c r="P329" s="155">
        <f t="shared" ref="P329:P331" ca="1" si="99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764020</v>
      </c>
      <c r="M331" s="161">
        <f t="shared" ca="1" si="101"/>
        <v>764020</v>
      </c>
      <c r="N331" s="161">
        <f t="shared" ca="1" si="101"/>
        <v>764020</v>
      </c>
      <c r="O331" s="160">
        <f t="shared" ca="1" si="98"/>
        <v>100</v>
      </c>
      <c r="P331" s="160">
        <f t="shared" ca="1" si="99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764020</v>
      </c>
      <c r="M333" s="173">
        <f ca="1">IFERROR(__xludf.DUMMYFUNCTION("IMPORTRANGE(""https://docs.google.com/spreadsheets/d/1Yj_ptqi66GCucihVvJfMjLAmec39IyEx_6qawtMGysU/edit?usp=sharing"",""สบก!DL85"")"),764020)</f>
        <v>764020</v>
      </c>
      <c r="N333" s="174">
        <f ca="1">IFERROR(__xludf.DUMMYFUNCTION("IMPORTRANGE(""https://docs.google.com/spreadsheets/d/1Yj_ptqi66GCucihVvJfMjLAmec39IyEx_6qawtMGysU/edit?usp=sharing"",""สบก!DM85"")"),764020)</f>
        <v>764020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IFERROR(__xludf.DUMMYFUNCTION("IMPORTRANGE(""https://docs.google.com/spreadsheets/d/1Yj_ptqi66GCucihVvJfMjLAmec39IyEx_6qawtMGysU/edit?usp=sharing"",""สบก!DI85"")"),257220)</f>
        <v>257220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IFERROR(__xludf.DUMMYFUNCTION("IMPORTRANGE(""https://docs.google.com/spreadsheets/d/1IYY_tgx_IHuhSq3AJ5eI5OnqOPBNLWSHKh2a30DoXe8/edit?usp=sharing"",""นราธิวาส!J234"")"),63)</f>
        <v>63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IFERROR(__xludf.DUMMYFUNCTION("IMPORTRANGE(""https://docs.google.com/spreadsheets/d/1IYY_tgx_IHuhSq3AJ5eI5OnqOPBNLWSHKh2a30DoXe8/edit?usp=sharing"",""นราธิวาส!J235"")"),253.829999999999)</f>
        <v>253.82999999999899</v>
      </c>
      <c r="K340" s="348">
        <f t="shared" ca="1" si="102"/>
        <v>153.83636363636302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IFERROR(__xludf.DUMMYFUNCTION("IMPORTRANGE(""https://docs.google.com/spreadsheets/d/1IYY_tgx_IHuhSq3AJ5eI5OnqOPBNLWSHKh2a30DoXe8/edit?usp=sharing"",""นราธิวาส!J236"")"),72)</f>
        <v>72</v>
      </c>
      <c r="K341" s="348">
        <f t="shared" ca="1" si="102"/>
        <v>110.76923076923077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IFERROR(__xludf.DUMMYFUNCTION("IMPORTRANGE(""https://docs.google.com/spreadsheets/d/1IYY_tgx_IHuhSq3AJ5eI5OnqOPBNLWSHKh2a30DoXe8/edit?usp=sharing"",""นราธิวาส!J237"")"),312.36)</f>
        <v>312.36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IFERROR(__xludf.DUMMYFUNCTION("IMPORTRANGE(""https://docs.google.com/spreadsheets/d/1IYY_tgx_IHuhSq3AJ5eI5OnqOPBNLWSHKh2a30DoXe8/edit?usp=sharing"",""นราธิวาส!J240"")"),80)</f>
        <v>80</v>
      </c>
      <c r="K345" s="348">
        <f t="shared" ca="1" si="102"/>
        <v>123.07692307692308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IFERROR(__xludf.DUMMYFUNCTION("IMPORTRANGE(""https://docs.google.com/spreadsheets/d/1IYY_tgx_IHuhSq3AJ5eI5OnqOPBNLWSHKh2a30DoXe8/edit?usp=sharing"",""นราธิวาส!J241"")"),321.01)</f>
        <v>321.01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IFERROR(__xludf.DUMMYFUNCTION("IMPORTRANGE(""https://docs.google.com/spreadsheets/d/1IYY_tgx_IHuhSq3AJ5eI5OnqOPBNLWSHKh2a30DoXe8/edit?usp=sharing"",""นราธิวาส!L242"")"),1564478)</f>
        <v>1564478</v>
      </c>
      <c r="M347" s="364"/>
      <c r="N347" s="364">
        <f ca="1">IFERROR(__xludf.DUMMYFUNCTION("IMPORTRANGE(""https://docs.google.com/spreadsheets/d/1IYY_tgx_IHuhSq3AJ5eI5OnqOPBNLWSHKh2a30DoXe8/edit?usp=sharing"",""นราธิวาส!M242"")"),1550181.45)</f>
        <v>1550181.45</v>
      </c>
      <c r="O347" s="364">
        <f ca="1">+IF(L347&gt;0,N347*100/L347,0)</f>
        <v>99.086177626019676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IFERROR(__xludf.DUMMYFUNCTION("IMPORTRANGE(""https://docs.google.com/spreadsheets/d/1IYY_tgx_IHuhSq3AJ5eI5OnqOPBNLWSHKh2a30DoXe8/edit?usp=sharing"",""นราธิวาส!M296"")"),195740)</f>
        <v>195740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IFERROR(__xludf.DUMMYFUNCTION("IMPORTRANGE(""https://docs.google.com/spreadsheets/d/1IYY_tgx_IHuhSq3AJ5eI5OnqOPBNLWSHKh2a30DoXe8/edit?usp=sharing"",""นราธิวาส!M299"")"),195740)</f>
        <v>195740</v>
      </c>
      <c r="O404" s="175">
        <f t="shared" ca="1" si="111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IFERROR(__xludf.DUMMYFUNCTION("IMPORTRANGE(""https://docs.google.com/spreadsheets/d/1IYY_tgx_IHuhSq3AJ5eI5OnqOPBNLWSHKh2a30DoXe8/edit?usp=sharing"",""นราธิวาส!M301"")"),195740)</f>
        <v>195740</v>
      </c>
      <c r="O406" s="175">
        <f t="shared" ca="1" si="111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IFERROR(__xludf.DUMMYFUNCTION("IMPORTRANGE(""https://docs.google.com/spreadsheets/d/1IYY_tgx_IHuhSq3AJ5eI5OnqOPBNLWSHKh2a30DoXe8/edit?usp=sharing"",""นราธิวาส!M305"")"),32340)</f>
        <v>32340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IFERROR(__xludf.DUMMYFUNCTION("IMPORTRANGE(""https://docs.google.com/spreadsheets/d/1IYY_tgx_IHuhSq3AJ5eI5OnqOPBNLWSHKh2a30DoXe8/edit?usp=sharing"",""นราธิวาส!L330"")"),1012800)</f>
        <v>1012800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98.953737164296996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IFERROR(__xludf.DUMMYFUNCTION("IMPORTRANGE(""https://docs.google.com/spreadsheets/d/1IYY_tgx_IHuhSq3AJ5eI5OnqOPBNLWSHKh2a30DoXe8/edit?usp=sharing"",""นราธิวาส!L332"")"),1012800)</f>
        <v>1012800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98.953737164296996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IFERROR(__xludf.DUMMYFUNCTION("IMPORTRANGE(""https://docs.google.com/spreadsheets/d/1IYY_tgx_IHuhSq3AJ5eI5OnqOPBNLWSHKh2a30DoXe8/edit?usp=sharing"",""นราธิวาส!L334"")"),108800)</f>
        <v>108800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90.260523897058818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IFERROR(__xludf.DUMMYFUNCTION("IMPORTRANGE(""https://docs.google.com/spreadsheets/d/1IYY_tgx_IHuhSq3AJ5eI5OnqOPBNLWSHKh2a30DoXe8/edit?usp=sharing"",""นราธิวาส!J459"")"),519)</f>
        <v>519</v>
      </c>
      <c r="K564" s="378">
        <f ca="1">IF(I564&gt;0,J564*100/I564,0)</f>
        <v>346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IFERROR(__xludf.DUMMYFUNCTION("IMPORTRANGE(""https://docs.google.com/spreadsheets/d/1IYY_tgx_IHuhSq3AJ5eI5OnqOPBNLWSHKh2a30DoXe8/edit?usp=sharing"",""นราธิวาส!M459"")"),117020)</f>
        <v>117020</v>
      </c>
      <c r="O564" s="379">
        <f t="shared" ref="O564:O568" ca="1" si="121">+IF(L564&gt;0,N564*100/L564,0)</f>
        <v>96.9350563286945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IFERROR(__xludf.DUMMYFUNCTION("IMPORTRANGE(""https://docs.google.com/spreadsheets/d/1IYY_tgx_IHuhSq3AJ5eI5OnqOPBNLWSHKh2a30DoXe8/edit?usp=sharing"",""นราธิวาส!M461"")"),117020)</f>
        <v>117020</v>
      </c>
      <c r="O566" s="175">
        <f t="shared" ca="1" si="121"/>
        <v>96.9350563286945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IFERROR(__xludf.DUMMYFUNCTION("IMPORTRANGE(""https://docs.google.com/spreadsheets/d/1IYY_tgx_IHuhSq3AJ5eI5OnqOPBNLWSHKh2a30DoXe8/edit?usp=sharing"",""นราธิวาส!M463"")"),117020)</f>
        <v>117020</v>
      </c>
      <c r="O568" s="175">
        <f t="shared" ca="1" si="121"/>
        <v>96.9350563286945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IFERROR(__xludf.DUMMYFUNCTION("IMPORTRANGE(""https://docs.google.com/spreadsheets/d/1IYY_tgx_IHuhSq3AJ5eI5OnqOPBNLWSHKh2a30DoXe8/edit?usp=sharing"",""นราธิวาส!M466"")"),95300)</f>
        <v>95300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IFERROR(__xludf.DUMMYFUNCTION("IMPORTRANGE(""https://docs.google.com/spreadsheets/d/1IYY_tgx_IHuhSq3AJ5eI5OnqOPBNLWSHKh2a30DoXe8/edit?usp=sharing"",""นราธิวาส!M467"")"),21720)</f>
        <v>21720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IFERROR(__xludf.DUMMYFUNCTION("IMPORTRANGE(""https://docs.google.com/spreadsheets/d/1IYY_tgx_IHuhSq3AJ5eI5OnqOPBNLWSHKh2a30DoXe8/edit?usp=sharing"",""นราธิวาส!J468"")"),519)</f>
        <v>519</v>
      </c>
      <c r="K573" s="208">
        <f ca="1">IF(I573&gt;0,J573*100/I573,0)</f>
        <v>346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IFERROR(__xludf.DUMMYFUNCTION("IMPORTRANGE(""https://docs.google.com/spreadsheets/d/1IYY_tgx_IHuhSq3AJ5eI5OnqOPBNLWSHKh2a30DoXe8/edit?usp=sharing"",""นราธิวาส!J471"")"),154)</f>
        <v>154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IFERROR(__xludf.DUMMYFUNCTION("IMPORTRANGE(""https://docs.google.com/spreadsheets/d/1IYY_tgx_IHuhSq3AJ5eI5OnqOPBNLWSHKh2a30DoXe8/edit?usp=sharing"",""นราธิวาส!J472"")"),365)</f>
        <v>365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IFERROR(__xludf.DUMMYFUNCTION("IMPORTRANGE(""https://docs.google.com/spreadsheets/d/1IYY_tgx_IHuhSq3AJ5eI5OnqOPBNLWSHKh2a30DoXe8/edit?usp=sharing"",""นราธิวาส!L492"")"),20660)</f>
        <v>20660</v>
      </c>
      <c r="M597" s="418"/>
      <c r="N597" s="418">
        <f ca="1">IFERROR(__xludf.DUMMYFUNCTION("IMPORTRANGE(""https://docs.google.com/spreadsheets/d/1IYY_tgx_IHuhSq3AJ5eI5OnqOPBNLWSHKh2a30DoXe8/edit?usp=sharing"",""นราธิวาส!M492"")"),20660)</f>
        <v>20660</v>
      </c>
      <c r="O597" s="418">
        <f t="shared" ref="O597:O601" ca="1" si="125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IFERROR(__xludf.DUMMYFUNCTION("IMPORTRANGE(""https://docs.google.com/spreadsheets/d/1IYY_tgx_IHuhSq3AJ5eI5OnqOPBNLWSHKh2a30DoXe8/edit?usp=sharing"",""นราธิวาส!L494"")"),20660)</f>
        <v>20660</v>
      </c>
      <c r="M599" s="169"/>
      <c r="N599" s="175">
        <f ca="1">IFERROR(__xludf.DUMMYFUNCTION("IMPORTRANGE(""https://docs.google.com/spreadsheets/d/1IYY_tgx_IHuhSq3AJ5eI5OnqOPBNLWSHKh2a30DoXe8/edit?usp=sharing"",""นราธิวาส!M494"")"),20660)</f>
        <v>20660</v>
      </c>
      <c r="O599" s="175">
        <f t="shared" ca="1" si="125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IFERROR(__xludf.DUMMYFUNCTION("IMPORTRANGE(""https://docs.google.com/spreadsheets/d/1IYY_tgx_IHuhSq3AJ5eI5OnqOPBNLWSHKh2a30DoXe8/edit?usp=sharing"",""นราธิวาส!L496"")"),20660)</f>
        <v>20660</v>
      </c>
      <c r="M601" s="175"/>
      <c r="N601" s="175">
        <f ca="1">IFERROR(__xludf.DUMMYFUNCTION("IMPORTRANGE(""https://docs.google.com/spreadsheets/d/1IYY_tgx_IHuhSq3AJ5eI5OnqOPBNLWSHKh2a30DoXe8/edit?usp=sharing"",""นราธิวาส!M496"")"),20660)</f>
        <v>20660</v>
      </c>
      <c r="O601" s="175">
        <f t="shared" ca="1" si="125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IFERROR(__xludf.DUMMYFUNCTION("IMPORTRANGE(""https://docs.google.com/spreadsheets/d/1IYY_tgx_IHuhSq3AJ5eI5OnqOPBNLWSHKh2a30DoXe8/edit?usp=sharing"",""นราธิวาส!M500"")"),20660)</f>
        <v>20660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IFERROR(__xludf.DUMMYFUNCTION("IMPORTRANGE(""https://docs.google.com/spreadsheets/d/1IYY_tgx_IHuhSq3AJ5eI5OnqOPBNLWSHKh2a30DoXe8/edit?usp=sharing"",""นราธิวาส!J508"")"),50)</f>
        <v>50</v>
      </c>
      <c r="K613" s="167">
        <f t="shared" ca="1" si="126"/>
        <v>100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IFERROR(__xludf.DUMMYFUNCTION("IMPORTRANGE(""https://docs.google.com/spreadsheets/d/1IYY_tgx_IHuhSq3AJ5eI5OnqOPBNLWSHKh2a30DoXe8/edit?usp=sharing"",""นราธิวาส!J509"")"),50)</f>
        <v>50</v>
      </c>
      <c r="K614" s="167">
        <f t="shared" ca="1" si="126"/>
        <v>100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IFERROR(__xludf.DUMMYFUNCTION("IMPORTRANGE(""https://docs.google.com/spreadsheets/d/1IYY_tgx_IHuhSq3AJ5eI5OnqOPBNLWSHKh2a30DoXe8/edit?usp=sharing"",""นราธิวาส!J510"")"),50)</f>
        <v>50</v>
      </c>
      <c r="K615" s="167">
        <f t="shared" ca="1" si="126"/>
        <v>100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IFERROR(__xludf.DUMMYFUNCTION("IMPORTRANGE(""https://docs.google.com/spreadsheets/d/1IYY_tgx_IHuhSq3AJ5eI5OnqOPBNLWSHKh2a30DoXe8/edit?usp=sharing"",""นราธิวาส!J511"")"),50)</f>
        <v>50</v>
      </c>
      <c r="K616" s="167">
        <f t="shared" ca="1" si="126"/>
        <v>100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IFERROR(__xludf.DUMMYFUNCTION("IMPORTRANGE(""https://docs.google.com/spreadsheets/d/1IYY_tgx_IHuhSq3AJ5eI5OnqOPBNLWSHKh2a30DoXe8/edit?usp=sharing"",""นราธิวาส!J523"")"),350090.28)</f>
        <v>350090.28</v>
      </c>
      <c r="K628" s="348">
        <f t="shared" ref="K628:K635" ca="1" si="128">IF(I628&gt;0,J628*100/I628,0)</f>
        <v>113.21216137394549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IFERROR(__xludf.DUMMYFUNCTION("IMPORTRANGE(""https://docs.google.com/spreadsheets/d/1IYY_tgx_IHuhSq3AJ5eI5OnqOPBNLWSHKh2a30DoXe8/edit?usp=sharing"",""นราธิวาส!J524"")"),30)</f>
        <v>30</v>
      </c>
      <c r="K629" s="348">
        <f t="shared" ca="1" si="128"/>
        <v>103.44827586206897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IFERROR(__xludf.DUMMYFUNCTION("IMPORTRANGE(""https://docs.google.com/spreadsheets/d/1IYY_tgx_IHuhSq3AJ5eI5OnqOPBNLWSHKh2a30DoXe8/edit?usp=sharing"",""นราธิวาส!J525"")"),33245.79)</f>
        <v>33245.79</v>
      </c>
      <c r="K630" s="348">
        <f t="shared" ca="1" si="128"/>
        <v>11.680599257947353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IFERROR(__xludf.DUMMYFUNCTION("IMPORTRANGE(""https://docs.google.com/spreadsheets/d/1IYY_tgx_IHuhSq3AJ5eI5OnqOPBNLWSHKh2a30DoXe8/edit?usp=sharing"",""นราธิวาส!J527"")"),81222.18)</f>
        <v>81222.179999999993</v>
      </c>
      <c r="K632" s="348">
        <f t="shared" ca="1" si="128"/>
        <v>100.09655694092821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IFERROR(__xludf.DUMMYFUNCTION("IMPORTRANGE(""https://docs.google.com/spreadsheets/d/1IYY_tgx_IHuhSq3AJ5eI5OnqOPBNLWSHKh2a30DoXe8/edit?usp=sharing"",""นราธิวาส!J528"")"),127)</f>
        <v>127</v>
      </c>
      <c r="K633" s="348">
        <f t="shared" ca="1" si="128"/>
        <v>100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IFERROR(__xludf.DUMMYFUNCTION("IMPORTRANGE(""https://docs.google.com/spreadsheets/d/1IYY_tgx_IHuhSq3AJ5eI5OnqOPBNLWSHKh2a30DoXe8/edit?usp=sharing"",""นราธิวาส!I529"")"),420000)</f>
        <v>420000</v>
      </c>
      <c r="J634" s="347">
        <f ca="1">IFERROR(__xludf.DUMMYFUNCTION("IMPORTRANGE(""https://docs.google.com/spreadsheets/d/1IYY_tgx_IHuhSq3AJ5eI5OnqOPBNLWSHKh2a30DoXe8/edit?usp=sharing"",""นราธิวาส!J529"")"),420000)</f>
        <v>420000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IFERROR(__xludf.DUMMYFUNCTION("IMPORTRANGE(""https://docs.google.com/spreadsheets/d/1IYY_tgx_IHuhSq3AJ5eI5OnqOPBNLWSHKh2a30DoXe8/edit?usp=sharing"",""นราธิวาส!I530"")"),13)</f>
        <v>13</v>
      </c>
      <c r="J635" s="518">
        <f ca="1">IFERROR(__xludf.DUMMYFUNCTION("IMPORTRANGE(""https://docs.google.com/spreadsheets/d/1IYY_tgx_IHuhSq3AJ5eI5OnqOPBNLWSHKh2a30DoXe8/edit?usp=sharing"",""นราธิวาส!J530"")"),10)</f>
        <v>10</v>
      </c>
      <c r="K635" s="493">
        <f t="shared" ca="1" si="128"/>
        <v>76.92307692307692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13395</v>
      </c>
      <c r="O636" s="523">
        <f t="shared" ref="O636:O640" ca="1" si="129">+IF(L636&gt;0,N636*100/L636,0)</f>
        <v>100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13395</v>
      </c>
      <c r="O638" s="535">
        <f t="shared" ca="1" si="129"/>
        <v>100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13395</v>
      </c>
      <c r="O640" s="535">
        <f t="shared" ca="1" si="129"/>
        <v>100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13395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IFERROR(__xludf.DUMMYFUNCTION("IMPORTRANGE(""https://docs.google.com/spreadsheets/d/1IYY_tgx_IHuhSq3AJ5eI5OnqOPBNLWSHKh2a30DoXe8/edit?usp=sharing"",""นราธิวาส!J543"")"),64)</f>
        <v>64</v>
      </c>
      <c r="K648" s="548">
        <f t="shared" ref="K648:K651" ca="1" si="130">IF(I648&gt;0,J648*100/I648,0)</f>
        <v>101.58730158730158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IFERROR(__xludf.DUMMYFUNCTION("IMPORTRANGE(""https://docs.google.com/spreadsheets/d/1IYY_tgx_IHuhSq3AJ5eI5OnqOPBNLWSHKh2a30DoXe8/edit?usp=sharing"",""นราธิวาส!M543"")"),7875)</f>
        <v>7875</v>
      </c>
      <c r="O648" s="548">
        <f t="shared" ref="O648:O651" ca="1" si="131">IF(L648&gt;0,N648*100/L648,0)</f>
        <v>100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IFERROR(__xludf.DUMMYFUNCTION("IMPORTRANGE(""https://docs.google.com/spreadsheets/d/1IYY_tgx_IHuhSq3AJ5eI5OnqOPBNLWSHKh2a30DoXe8/edit?usp=sharing"",""นราธิวาส!J544"")"),46)</f>
        <v>46</v>
      </c>
      <c r="K649" s="548">
        <f t="shared" ca="1" si="130"/>
        <v>100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IFERROR(__xludf.DUMMYFUNCTION("IMPORTRANGE(""https://docs.google.com/spreadsheets/d/1IYY_tgx_IHuhSq3AJ5eI5OnqOPBNLWSHKh2a30DoXe8/edit?usp=sharing"",""นราธิวาส!M544"")"),5520)</f>
        <v>5520</v>
      </c>
      <c r="O649" s="548">
        <f t="shared" ca="1" si="131"/>
        <v>100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271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3190681.4699999997</v>
      </c>
      <c r="M8" s="23">
        <f t="shared" ca="1" si="0"/>
        <v>2393805.4699999997</v>
      </c>
      <c r="N8" s="23">
        <f t="shared" ca="1" si="0"/>
        <v>3190681.4699999997</v>
      </c>
      <c r="O8" s="22">
        <f t="shared" ref="O8:O16" ca="1" si="1">IF(L8&gt;0,N8*100/L8,0)</f>
        <v>100.00000000000001</v>
      </c>
      <c r="P8" s="22">
        <f t="shared" ref="P8:P16" ca="1" si="2">IF(M8&gt;0,N8*100/M8,0)</f>
        <v>133.28908760493394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3190681.4699999997</v>
      </c>
      <c r="M10" s="30">
        <f t="shared" ca="1" si="4"/>
        <v>2393805.4699999997</v>
      </c>
      <c r="N10" s="30">
        <f t="shared" ca="1" si="4"/>
        <v>3190681.4699999997</v>
      </c>
      <c r="O10" s="29">
        <f t="shared" ca="1" si="1"/>
        <v>100.00000000000001</v>
      </c>
      <c r="P10" s="29">
        <f t="shared" ca="1" si="2"/>
        <v>133.28908760493394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3149681.4699999997</v>
      </c>
      <c r="M12" s="38">
        <f t="shared" ca="1" si="6"/>
        <v>2352805.4699999997</v>
      </c>
      <c r="N12" s="38">
        <f t="shared" ca="1" si="6"/>
        <v>3149681.4699999997</v>
      </c>
      <c r="O12" s="38">
        <f t="shared" ca="1" si="1"/>
        <v>100.00000000000001</v>
      </c>
      <c r="P12" s="38">
        <f t="shared" ca="1" si="2"/>
        <v>133.8691834136207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1874380.47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1275301</v>
      </c>
      <c r="M14" s="38">
        <f t="shared" si="8"/>
        <v>0</v>
      </c>
      <c r="N14" s="38">
        <f t="shared" ca="1" si="8"/>
        <v>796876</v>
      </c>
      <c r="O14" s="41">
        <f t="shared" ca="1" si="1"/>
        <v>62.48532699339215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41000</v>
      </c>
      <c r="M16" s="38">
        <f t="shared" ca="1" si="10"/>
        <v>41000</v>
      </c>
      <c r="N16" s="38">
        <f t="shared" ca="1" si="10"/>
        <v>41000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2393805.4699999997</v>
      </c>
      <c r="M18" s="23">
        <f t="shared" ca="1" si="11"/>
        <v>2393805.4699999997</v>
      </c>
      <c r="N18" s="23">
        <f t="shared" ca="1" si="11"/>
        <v>2393805.4699999997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2393805.4699999997</v>
      </c>
      <c r="M20" s="30">
        <f t="shared" ca="1" si="15"/>
        <v>2393805.4699999997</v>
      </c>
      <c r="N20" s="30">
        <f t="shared" ca="1" si="15"/>
        <v>2393805.4699999997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2352805.4699999997</v>
      </c>
      <c r="M22" s="42">
        <f t="shared" ca="1" si="18"/>
        <v>2352805.4699999997</v>
      </c>
      <c r="N22" s="41">
        <f t="shared" ca="1" si="18"/>
        <v>2352805.4699999997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1874380.47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478425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41000</v>
      </c>
      <c r="M26" s="50">
        <f t="shared" ca="1" si="22"/>
        <v>41000</v>
      </c>
      <c r="N26" s="50">
        <f t="shared" ca="1" si="22"/>
        <v>41000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796876</v>
      </c>
      <c r="M28" s="23">
        <f t="shared" si="23"/>
        <v>0</v>
      </c>
      <c r="N28" s="23">
        <f t="shared" ca="1" si="23"/>
        <v>796876</v>
      </c>
      <c r="O28" s="22">
        <f t="shared" ref="O28:O30" ca="1" si="24">IF(L28&gt;0,N28*100/L28,0)</f>
        <v>100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796876</v>
      </c>
      <c r="M30" s="30">
        <f t="shared" si="27"/>
        <v>0</v>
      </c>
      <c r="N30" s="30">
        <f t="shared" ca="1" si="27"/>
        <v>796876</v>
      </c>
      <c r="O30" s="29">
        <f t="shared" ca="1" si="24"/>
        <v>100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796876</v>
      </c>
      <c r="M32" s="41">
        <f t="shared" si="30"/>
        <v>0</v>
      </c>
      <c r="N32" s="41">
        <f t="shared" ca="1" si="30"/>
        <v>796876</v>
      </c>
      <c r="O32" s="41">
        <f t="shared" ca="1" si="29"/>
        <v>100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796876</v>
      </c>
      <c r="M34" s="41">
        <f t="shared" si="32"/>
        <v>0</v>
      </c>
      <c r="N34" s="41">
        <f t="shared" ca="1" si="32"/>
        <v>796876</v>
      </c>
      <c r="O34" s="41">
        <f t="shared" ca="1" si="29"/>
        <v>100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2393805.4699999997</v>
      </c>
      <c r="M37" s="55">
        <f t="shared" ca="1" si="33"/>
        <v>2393805.4699999997</v>
      </c>
      <c r="N37" s="55">
        <f t="shared" ca="1" si="33"/>
        <v>2393805.4699999997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657600</v>
      </c>
      <c r="M41" s="79">
        <f t="shared" ca="1" si="34"/>
        <v>657600</v>
      </c>
      <c r="N41" s="79">
        <f t="shared" ca="1" si="34"/>
        <v>657600</v>
      </c>
      <c r="O41" s="78">
        <f t="shared" ref="O41:O43" ca="1" si="35">IF(L41&gt;0,N41*100/L41,0)</f>
        <v>100</v>
      </c>
      <c r="P41" s="78">
        <f t="shared" ref="P41:P43" ca="1" si="36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657600</v>
      </c>
      <c r="M43" s="79">
        <f t="shared" ca="1" si="38"/>
        <v>657600</v>
      </c>
      <c r="N43" s="79">
        <f t="shared" ca="1" si="38"/>
        <v>657600</v>
      </c>
      <c r="O43" s="78">
        <f t="shared" ca="1" si="35"/>
        <v>100</v>
      </c>
      <c r="P43" s="78">
        <f t="shared" ca="1" si="36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629100</v>
      </c>
      <c r="M45" s="91">
        <f ca="1">IFERROR(__xludf.DUMMYFUNCTION("IMPORTRANGE(""https://docs.google.com/spreadsheets/d/1Yj_ptqi66GCucihVvJfMjLAmec39IyEx_6qawtMGysU/edit?usp=sharing"",""สบก!Q86"")"),629100)</f>
        <v>629100</v>
      </c>
      <c r="N45" s="91">
        <f ca="1">IFERROR(__xludf.DUMMYFUNCTION("IMPORTRANGE(""https://docs.google.com/spreadsheets/d/1Yj_ptqi66GCucihVvJfMjLAmec39IyEx_6qawtMGysU/edit?usp=sharing"",""สบก!R86"")"),629100)</f>
        <v>629100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IFERROR(__xludf.DUMMYFUNCTION("IMPORTRANGE(""https://docs.google.com/spreadsheets/d/1Yj_ptqi66GCucihVvJfMjLAmec39IyEx_6qawtMGysU/edit?usp=sharing"",""สบก!M86"")"),629100)</f>
        <v>629100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IFERROR(__xludf.DUMMYFUNCTION("IMPORTRANGE(""https://docs.google.com/spreadsheets/d/1Yj_ptqi66GCucihVvJfMjLAmec39IyEx_6qawtMGysU/edit?usp=sharing"",""สบก!O86"")"),28500)</f>
        <v>28500</v>
      </c>
      <c r="M49" s="101">
        <f ca="1">L49</f>
        <v>28500</v>
      </c>
      <c r="N49" s="91">
        <f ca="1">IFERROR(__xludf.DUMMYFUNCTION("IMPORTRANGE(""https://docs.google.com/spreadsheets/d/1Yj_ptqi66GCucihVvJfMjLAmec39IyEx_6qawtMGysU/edit?usp=sharing"",""สบก!S86"")"),28500)</f>
        <v>28500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509680.47</v>
      </c>
      <c r="M53" s="125">
        <f t="shared" ca="1" si="39"/>
        <v>509680.47</v>
      </c>
      <c r="N53" s="125">
        <f t="shared" ca="1" si="39"/>
        <v>509680.47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509680.47</v>
      </c>
      <c r="M55" s="125">
        <f t="shared" ca="1" si="43"/>
        <v>509680.47</v>
      </c>
      <c r="N55" s="125">
        <f t="shared" ca="1" si="43"/>
        <v>509680.47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509680.47</v>
      </c>
      <c r="M57" s="91">
        <f ca="1">IFERROR(__xludf.DUMMYFUNCTION("IMPORTRANGE(""https://docs.google.com/spreadsheets/d/1Yj_ptqi66GCucihVvJfMjLAmec39IyEx_6qawtMGysU/edit?usp=sharing"",""สบก!Z86"")"),509680.47)</f>
        <v>509680.47</v>
      </c>
      <c r="N57" s="91">
        <f ca="1">IFERROR(__xludf.DUMMYFUNCTION("IMPORTRANGE(""https://docs.google.com/spreadsheets/d/1Yj_ptqi66GCucihVvJfMjLAmec39IyEx_6qawtMGysU/edit?usp=sharing"",""สบก!AA86"")"),509680.47)</f>
        <v>509680.47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IFERROR(__xludf.DUMMYFUNCTION("IMPORTRANGE(""https://docs.google.com/spreadsheets/d/1Yj_ptqi66GCucihVvJfMjLAmec39IyEx_6qawtMGysU/edit?usp=sharing"",""สบก!V86"")"),509680.47)</f>
        <v>509680.47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376600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376600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IFERROR(__xludf.DUMMYFUNCTION("IMPORTRANGE(""https://docs.google.com/spreadsheets/d/1Yj_ptqi66GCucihVvJfMjLAmec39IyEx_6qawtMGysU/edit?usp=sharing"",""สบก!BK86"")"),376600)</f>
        <v>376600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68285</v>
      </c>
      <c r="M220" s="156">
        <f t="shared" ca="1" si="72"/>
        <v>68285</v>
      </c>
      <c r="N220" s="156">
        <f t="shared" ca="1" si="72"/>
        <v>68285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68285</v>
      </c>
      <c r="M222" s="161">
        <f t="shared" ca="1" si="76"/>
        <v>68285</v>
      </c>
      <c r="N222" s="161">
        <f t="shared" ca="1" si="76"/>
        <v>68285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68285</v>
      </c>
      <c r="M224" s="173">
        <f ca="1">IFERROR(__xludf.DUMMYFUNCTION("IMPORTRANGE(""https://docs.google.com/spreadsheets/d/1Yj_ptqi66GCucihVvJfMjLAmec39IyEx_6qawtMGysU/edit?usp=sharing"",""สบก!BS86"")"),68285)</f>
        <v>68285</v>
      </c>
      <c r="N224" s="174">
        <f ca="1">IFERROR(__xludf.DUMMYFUNCTION("IMPORTRANGE(""https://docs.google.com/spreadsheets/d/1Yj_ptqi66GCucihVvJfMjLAmec39IyEx_6qawtMGysU/edit?usp=sharing"",""สบก!BT86"")"),68285)</f>
        <v>68285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IFERROR(__xludf.DUMMYFUNCTION("IMPORTRANGE(""https://docs.google.com/spreadsheets/d/1Yj_ptqi66GCucihVvJfMjLAmec39IyEx_6qawtMGysU/edit?usp=sharing"",""สบก!BP86"")"),68285)</f>
        <v>68285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IFERROR(__xludf.DUMMYFUNCTION("IMPORTRANGE(""https://docs.google.com/spreadsheets/d/1IYY_tgx_IHuhSq3AJ5eI5OnqOPBNLWSHKh2a30DoXe8/edit?usp=sharing"",""ปัตตานี!J228"")"),280)</f>
        <v>280</v>
      </c>
      <c r="K328" s="323">
        <f ca="1">IF(I328&gt;0,J328*100/I328,0)</f>
        <v>133.33333333333334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781640</v>
      </c>
      <c r="M329" s="156">
        <f t="shared" ca="1" si="98"/>
        <v>781640</v>
      </c>
      <c r="N329" s="156">
        <f t="shared" ca="1" si="98"/>
        <v>781640</v>
      </c>
      <c r="O329" s="155">
        <f t="shared" ref="O329:O331" ca="1" si="99">IF(L329&gt;0,N329*100/L329,0)</f>
        <v>100</v>
      </c>
      <c r="P329" s="155">
        <f t="shared" ref="P329:P331" ca="1" si="100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781640</v>
      </c>
      <c r="M331" s="161">
        <f t="shared" ca="1" si="102"/>
        <v>781640</v>
      </c>
      <c r="N331" s="161">
        <f t="shared" ca="1" si="102"/>
        <v>781640</v>
      </c>
      <c r="O331" s="160">
        <f t="shared" ca="1" si="99"/>
        <v>100</v>
      </c>
      <c r="P331" s="160">
        <f t="shared" ca="1" si="100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769140</v>
      </c>
      <c r="M333" s="173">
        <f ca="1">IFERROR(__xludf.DUMMYFUNCTION("IMPORTRANGE(""https://docs.google.com/spreadsheets/d/1Yj_ptqi66GCucihVvJfMjLAmec39IyEx_6qawtMGysU/edit?usp=sharing"",""สบก!DL86"")"),769140)</f>
        <v>769140</v>
      </c>
      <c r="N333" s="174">
        <f ca="1">IFERROR(__xludf.DUMMYFUNCTION("IMPORTRANGE(""https://docs.google.com/spreadsheets/d/1Yj_ptqi66GCucihVvJfMjLAmec39IyEx_6qawtMGysU/edit?usp=sharing"",""สบก!DM86"")"),769140)</f>
        <v>769140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IFERROR(__xludf.DUMMYFUNCTION("IMPORTRANGE(""https://docs.google.com/spreadsheets/d/1Yj_ptqi66GCucihVvJfMjLAmec39IyEx_6qawtMGysU/edit?usp=sharing"",""สบก!DI86"")"),351540)</f>
        <v>351540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IFERROR(__xludf.DUMMYFUNCTION("IMPORTRANGE(""https://docs.google.com/spreadsheets/d/1IYY_tgx_IHuhSq3AJ5eI5OnqOPBNLWSHKh2a30DoXe8/edit?usp=sharing"",""ปัตตานี!J234"")"),238)</f>
        <v>238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IFERROR(__xludf.DUMMYFUNCTION("IMPORTRANGE(""https://docs.google.com/spreadsheets/d/1IYY_tgx_IHuhSq3AJ5eI5OnqOPBNLWSHKh2a30DoXe8/edit?usp=sharing"",""ปัตตานี!J235"")"),989.55)</f>
        <v>989.55</v>
      </c>
      <c r="K340" s="348">
        <f t="shared" ca="1" si="103"/>
        <v>104.82521186440678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IFERROR(__xludf.DUMMYFUNCTION("IMPORTRANGE(""https://docs.google.com/spreadsheets/d/1IYY_tgx_IHuhSq3AJ5eI5OnqOPBNLWSHKh2a30DoXe8/edit?usp=sharing"",""ปัตตานี!J236"")"),280)</f>
        <v>280</v>
      </c>
      <c r="K341" s="348">
        <f t="shared" ca="1" si="103"/>
        <v>133.33333333333334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IFERROR(__xludf.DUMMYFUNCTION("IMPORTRANGE(""https://docs.google.com/spreadsheets/d/1IYY_tgx_IHuhSq3AJ5eI5OnqOPBNLWSHKh2a30DoXe8/edit?usp=sharing"",""ปัตตานี!J237"")"),1233.96)</f>
        <v>1233.96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IFERROR(__xludf.DUMMYFUNCTION("IMPORTRANGE(""https://docs.google.com/spreadsheets/d/1IYY_tgx_IHuhSq3AJ5eI5OnqOPBNLWSHKh2a30DoXe8/edit?usp=sharing"",""ปัตตานี!J240"")"),280)</f>
        <v>280</v>
      </c>
      <c r="K345" s="348">
        <f t="shared" ca="1" si="103"/>
        <v>133.33333333333334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IFERROR(__xludf.DUMMYFUNCTION("IMPORTRANGE(""https://docs.google.com/spreadsheets/d/1IYY_tgx_IHuhSq3AJ5eI5OnqOPBNLWSHKh2a30DoXe8/edit?usp=sharing"",""ปัตตานี!J241"")"),1233.96)</f>
        <v>1233.96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IFERROR(__xludf.DUMMYFUNCTION("IMPORTRANGE(""https://docs.google.com/spreadsheets/d/1IYY_tgx_IHuhSq3AJ5eI5OnqOPBNLWSHKh2a30DoXe8/edit?usp=sharing"",""ปัตตานี!L242"")"),796876)</f>
        <v>796876</v>
      </c>
      <c r="M347" s="364"/>
      <c r="N347" s="364">
        <f ca="1">IFERROR(__xludf.DUMMYFUNCTION("IMPORTRANGE(""https://docs.google.com/spreadsheets/d/1IYY_tgx_IHuhSq3AJ5eI5OnqOPBNLWSHKh2a30DoXe8/edit?usp=sharing"",""ปัตตานี!M242"")"),796876)</f>
        <v>796876</v>
      </c>
      <c r="O347" s="364">
        <f ca="1">+IF(L347&gt;0,N347*100/L347,0)</f>
        <v>100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IFERROR(__xludf.DUMMYFUNCTION("IMPORTRANGE(""https://docs.google.com/spreadsheets/d/1IYY_tgx_IHuhSq3AJ5eI5OnqOPBNLWSHKh2a30DoXe8/edit?usp=sharing"",""ปัตตานี!L244"")"),246030)</f>
        <v>246030</v>
      </c>
      <c r="M349" s="379"/>
      <c r="N349" s="379">
        <f ca="1">IFERROR(__xludf.DUMMYFUNCTION("IMPORTRANGE(""https://docs.google.com/spreadsheets/d/1IYY_tgx_IHuhSq3AJ5eI5OnqOPBNLWSHKh2a30DoXe8/edit?usp=sharing"",""ปัตตานี!M244"")"),246030)</f>
        <v>246030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IFERROR(__xludf.DUMMYFUNCTION("IMPORTRANGE(""https://docs.google.com/spreadsheets/d/1IYY_tgx_IHuhSq3AJ5eI5OnqOPBNLWSHKh2a30DoXe8/edit?usp=sharing"",""ปัตตานี!L247"")"),246030)</f>
        <v>246030</v>
      </c>
      <c r="M352" s="169"/>
      <c r="N352" s="168">
        <f ca="1">IFERROR(__xludf.DUMMYFUNCTION("IMPORTRANGE(""https://docs.google.com/spreadsheets/d/1IYY_tgx_IHuhSq3AJ5eI5OnqOPBNLWSHKh2a30DoXe8/edit?usp=sharing"",""ปัตตานี!M247"")"),246030)</f>
        <v>246030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IFERROR(__xludf.DUMMYFUNCTION("IMPORTRANGE(""https://docs.google.com/spreadsheets/d/1IYY_tgx_IHuhSq3AJ5eI5OnqOPBNLWSHKh2a30DoXe8/edit?usp=sharing"",""ปัตตานี!L249"")"),246030)</f>
        <v>246030</v>
      </c>
      <c r="M354" s="175"/>
      <c r="N354" s="172">
        <f ca="1">IFERROR(__xludf.DUMMYFUNCTION("IMPORTRANGE(""https://docs.google.com/spreadsheets/d/1IYY_tgx_IHuhSq3AJ5eI5OnqOPBNLWSHKh2a30DoXe8/edit?usp=sharing"",""ปัตตานี!M249"")"),246030)</f>
        <v>246030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IFERROR(__xludf.DUMMYFUNCTION("IMPORTRANGE(""https://docs.google.com/spreadsheets/d/1IYY_tgx_IHuhSq3AJ5eI5OnqOPBNLWSHKh2a30DoXe8/edit?usp=sharing"",""ปัตตานี!M253"")"),48830)</f>
        <v>48830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IFERROR(__xludf.DUMMYFUNCTION("IMPORTRANGE(""https://docs.google.com/spreadsheets/d/1IYY_tgx_IHuhSq3AJ5eI5OnqOPBNLWSHKh2a30DoXe8/edit?usp=sharing"",""ปัตตานี!M275"")"),87710)</f>
        <v>87710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IFERROR(__xludf.DUMMYFUNCTION("IMPORTRANGE(""https://docs.google.com/spreadsheets/d/1IYY_tgx_IHuhSq3AJ5eI5OnqOPBNLWSHKh2a30DoXe8/edit?usp=sharing"",""ปัตตานี!M278"")"),87710)</f>
        <v>87710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IFERROR(__xludf.DUMMYFUNCTION("IMPORTRANGE(""https://docs.google.com/spreadsheets/d/1IYY_tgx_IHuhSq3AJ5eI5OnqOPBNLWSHKh2a30DoXe8/edit?usp=sharing"",""ปัตตานี!M280"")"),87710)</f>
        <v>87710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IFERROR(__xludf.DUMMYFUNCTION("IMPORTRANGE(""https://docs.google.com/spreadsheets/d/1IYY_tgx_IHuhSq3AJ5eI5OnqOPBNLWSHKh2a30DoXe8/edit?usp=sharing"",""ปัตตานี!M338"")"),50800)</f>
        <v>50800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IFERROR(__xludf.DUMMYFUNCTION("IMPORTRANGE(""https://docs.google.com/spreadsheets/d/1IYY_tgx_IHuhSq3AJ5eI5OnqOPBNLWSHKh2a30DoXe8/edit?usp=sharing"",""ปัตตานี!M350"")"),53226)</f>
        <v>53226</v>
      </c>
      <c r="O455" s="379">
        <f t="shared" ref="O455:O459" ca="1" si="116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IFERROR(__xludf.DUMMYFUNCTION("IMPORTRANGE(""https://docs.google.com/spreadsheets/d/1IYY_tgx_IHuhSq3AJ5eI5OnqOPBNLWSHKh2a30DoXe8/edit?usp=sharing"",""ปัตตานี!M352"")"),53226)</f>
        <v>53226</v>
      </c>
      <c r="O457" s="175">
        <f t="shared" ca="1" si="116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IFERROR(__xludf.DUMMYFUNCTION("IMPORTRANGE(""https://docs.google.com/spreadsheets/d/1IYY_tgx_IHuhSq3AJ5eI5OnqOPBNLWSHKh2a30DoXe8/edit?usp=sharing"",""ปัตตานี!M354"")"),53226)</f>
        <v>53226</v>
      </c>
      <c r="O459" s="175">
        <f t="shared" ca="1" si="116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IFERROR(__xludf.DUMMYFUNCTION("IMPORTRANGE(""https://docs.google.com/spreadsheets/d/1IYY_tgx_IHuhSq3AJ5eI5OnqOPBNLWSHKh2a30DoXe8/edit?usp=sharing"",""ปัตตานี!M358"")"),53226)</f>
        <v>53226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IFERROR(__xludf.DUMMYFUNCTION("IMPORTRANGE(""https://docs.google.com/spreadsheets/d/1IYY_tgx_IHuhSq3AJ5eI5OnqOPBNLWSHKh2a30DoXe8/edit?usp=sharing"",""ปัตตานี!M430"")"),32640)</f>
        <v>32640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IFERROR(__xludf.DUMMYFUNCTION("IMPORTRANGE(""https://docs.google.com/spreadsheets/d/1IYY_tgx_IHuhSq3AJ5eI5OnqOPBNLWSHKh2a30DoXe8/edit?usp=sharing"",""ปัตตานี!M432"")"),32640)</f>
        <v>32640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IFERROR(__xludf.DUMMYFUNCTION("IMPORTRANGE(""https://docs.google.com/spreadsheets/d/1IYY_tgx_IHuhSq3AJ5eI5OnqOPBNLWSHKh2a30DoXe8/edit?usp=sharing"",""ปัตตานี!J459"")"),890)</f>
        <v>890</v>
      </c>
      <c r="K564" s="378">
        <f ca="1">IF(I564&gt;0,J564*100/I564,0)</f>
        <v>445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IFERROR(__xludf.DUMMYFUNCTION("IMPORTRANGE(""https://docs.google.com/spreadsheets/d/1IYY_tgx_IHuhSq3AJ5eI5OnqOPBNLWSHKh2a30DoXe8/edit?usp=sharing"",""ปัตตานี!M459"")"),119520)</f>
        <v>119520</v>
      </c>
      <c r="O564" s="379">
        <f t="shared" ref="O564:O568" ca="1" si="122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IFERROR(__xludf.DUMMYFUNCTION("IMPORTRANGE(""https://docs.google.com/spreadsheets/d/1IYY_tgx_IHuhSq3AJ5eI5OnqOPBNLWSHKh2a30DoXe8/edit?usp=sharing"",""ปัตตานี!M461"")"),119520)</f>
        <v>119520</v>
      </c>
      <c r="O566" s="175">
        <f t="shared" ca="1" si="122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IFERROR(__xludf.DUMMYFUNCTION("IMPORTRANGE(""https://docs.google.com/spreadsheets/d/1IYY_tgx_IHuhSq3AJ5eI5OnqOPBNLWSHKh2a30DoXe8/edit?usp=sharing"",""ปัตตานี!M463"")"),119520)</f>
        <v>119520</v>
      </c>
      <c r="O568" s="175">
        <f t="shared" ca="1" si="122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IFERROR(__xludf.DUMMYFUNCTION("IMPORTRANGE(""https://docs.google.com/spreadsheets/d/1IYY_tgx_IHuhSq3AJ5eI5OnqOPBNLWSHKh2a30DoXe8/edit?usp=sharing"",""ปัตตานี!M466"")"),99000)</f>
        <v>99000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IFERROR(__xludf.DUMMYFUNCTION("IMPORTRANGE(""https://docs.google.com/spreadsheets/d/1IYY_tgx_IHuhSq3AJ5eI5OnqOPBNLWSHKh2a30DoXe8/edit?usp=sharing"",""ปัตตานี!M467"")"),20520)</f>
        <v>20520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IFERROR(__xludf.DUMMYFUNCTION("IMPORTRANGE(""https://docs.google.com/spreadsheets/d/1IYY_tgx_IHuhSq3AJ5eI5OnqOPBNLWSHKh2a30DoXe8/edit?usp=sharing"",""ปัตตานี!J468"")"),890)</f>
        <v>890</v>
      </c>
      <c r="K573" s="208">
        <f ca="1">IF(I573&gt;0,J573*100/I573,0)</f>
        <v>445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IFERROR(__xludf.DUMMYFUNCTION("IMPORTRANGE(""https://docs.google.com/spreadsheets/d/1IYY_tgx_IHuhSq3AJ5eI5OnqOPBNLWSHKh2a30DoXe8/edit?usp=sharing"",""ปัตตานี!J472"")"),405)</f>
        <v>405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IFERROR(__xludf.DUMMYFUNCTION("IMPORTRANGE(""https://docs.google.com/spreadsheets/d/1IYY_tgx_IHuhSq3AJ5eI5OnqOPBNLWSHKh2a30DoXe8/edit?usp=sharing"",""ปัตตานี!I492"")"),500)</f>
        <v>500</v>
      </c>
      <c r="J597" s="494">
        <f ca="1">IFERROR(__xludf.DUMMYFUNCTION("IMPORTRANGE(""https://docs.google.com/spreadsheets/d/1IYY_tgx_IHuhSq3AJ5eI5OnqOPBNLWSHKh2a30DoXe8/edit?usp=sharing"",""ปัตตานี!J492"")"),514.053)</f>
        <v>514.053</v>
      </c>
      <c r="K597" s="417">
        <f ca="1">IF(I597&gt;0,J597*100/I597,0)</f>
        <v>102.81060000000001</v>
      </c>
      <c r="L597" s="418">
        <f ca="1">IFERROR(__xludf.DUMMYFUNCTION("IMPORTRANGE(""https://docs.google.com/spreadsheets/d/1IYY_tgx_IHuhSq3AJ5eI5OnqOPBNLWSHKh2a30DoXe8/edit?usp=sharing"",""ปัตตานี!L492"")"),50040)</f>
        <v>50040</v>
      </c>
      <c r="M597" s="418"/>
      <c r="N597" s="418">
        <f ca="1">IFERROR(__xludf.DUMMYFUNCTION("IMPORTRANGE(""https://docs.google.com/spreadsheets/d/1IYY_tgx_IHuhSq3AJ5eI5OnqOPBNLWSHKh2a30DoXe8/edit?usp=sharing"",""ปัตตานี!M492"")"),50040)</f>
        <v>50040</v>
      </c>
      <c r="O597" s="418">
        <f t="shared" ref="O597:O601" ca="1" si="126">+IF(L597&gt;0,N597*100/L597,0)</f>
        <v>100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IFERROR(__xludf.DUMMYFUNCTION("IMPORTRANGE(""https://docs.google.com/spreadsheets/d/1IYY_tgx_IHuhSq3AJ5eI5OnqOPBNLWSHKh2a30DoXe8/edit?usp=sharing"",""ปัตตานี!L494"")"),50040)</f>
        <v>50040</v>
      </c>
      <c r="M599" s="169"/>
      <c r="N599" s="175">
        <f ca="1">IFERROR(__xludf.DUMMYFUNCTION("IMPORTRANGE(""https://docs.google.com/spreadsheets/d/1IYY_tgx_IHuhSq3AJ5eI5OnqOPBNLWSHKh2a30DoXe8/edit?usp=sharing"",""ปัตตานี!M494"")"),50040)</f>
        <v>50040</v>
      </c>
      <c r="O599" s="175">
        <f t="shared" ca="1" si="126"/>
        <v>100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IFERROR(__xludf.DUMMYFUNCTION("IMPORTRANGE(""https://docs.google.com/spreadsheets/d/1IYY_tgx_IHuhSq3AJ5eI5OnqOPBNLWSHKh2a30DoXe8/edit?usp=sharing"",""ปัตตานี!L496"")"),50040)</f>
        <v>50040</v>
      </c>
      <c r="M601" s="175"/>
      <c r="N601" s="175">
        <f ca="1">IFERROR(__xludf.DUMMYFUNCTION("IMPORTRANGE(""https://docs.google.com/spreadsheets/d/1IYY_tgx_IHuhSq3AJ5eI5OnqOPBNLWSHKh2a30DoXe8/edit?usp=sharing"",""ปัตตานี!M496"")"),50040)</f>
        <v>50040</v>
      </c>
      <c r="O601" s="175">
        <f t="shared" ca="1" si="126"/>
        <v>100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IFERROR(__xludf.DUMMYFUNCTION("IMPORTRANGE(""https://docs.google.com/spreadsheets/d/1IYY_tgx_IHuhSq3AJ5eI5OnqOPBNLWSHKh2a30DoXe8/edit?usp=sharing"",""ปัตตานี!M500"")"),50040)</f>
        <v>50040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IFERROR(__xludf.DUMMYFUNCTION("IMPORTRANGE(""https://docs.google.com/spreadsheets/d/1IYY_tgx_IHuhSq3AJ5eI5OnqOPBNLWSHKh2a30DoXe8/edit?usp=sharing"",""ปัตตานี!I506"")"),500)</f>
        <v>500</v>
      </c>
      <c r="J611" s="166">
        <f ca="1">IFERROR(__xludf.DUMMYFUNCTION("IMPORTRANGE(""https://docs.google.com/spreadsheets/d/1IYY_tgx_IHuhSq3AJ5eI5OnqOPBNLWSHKh2a30DoXe8/edit?usp=sharing"",""ปัตตานี!J506"")"),514.053)</f>
        <v>514.053</v>
      </c>
      <c r="K611" s="167">
        <f t="shared" ref="K611:K619" ca="1" si="127">IF(I$611&gt;0,J611*100/I$611,0)</f>
        <v>102.81060000000001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IFERROR(__xludf.DUMMYFUNCTION("IMPORTRANGE(""https://docs.google.com/spreadsheets/d/1IYY_tgx_IHuhSq3AJ5eI5OnqOPBNLWSHKh2a30DoXe8/edit?usp=sharing"",""ปัตตานี!J507"")"),513.554)</f>
        <v>513.55399999999997</v>
      </c>
      <c r="K612" s="167">
        <f t="shared" ca="1" si="127"/>
        <v>102.71079999999999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IFERROR(__xludf.DUMMYFUNCTION("IMPORTRANGE(""https://docs.google.com/spreadsheets/d/1IYY_tgx_IHuhSq3AJ5eI5OnqOPBNLWSHKh2a30DoXe8/edit?usp=sharing"",""ปัตตานี!J508"")"),513.554)</f>
        <v>513.55399999999997</v>
      </c>
      <c r="K613" s="167">
        <f t="shared" ca="1" si="127"/>
        <v>102.71079999999999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IFERROR(__xludf.DUMMYFUNCTION("IMPORTRANGE(""https://docs.google.com/spreadsheets/d/1IYY_tgx_IHuhSq3AJ5eI5OnqOPBNLWSHKh2a30DoXe8/edit?usp=sharing"",""ปัตตานี!J509"")"),513.554)</f>
        <v>513.55399999999997</v>
      </c>
      <c r="K614" s="167">
        <f t="shared" ca="1" si="127"/>
        <v>102.71079999999999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IFERROR(__xludf.DUMMYFUNCTION("IMPORTRANGE(""https://docs.google.com/spreadsheets/d/1IYY_tgx_IHuhSq3AJ5eI5OnqOPBNLWSHKh2a30DoXe8/edit?usp=sharing"",""ปัตตานี!J510"")"),513.554)</f>
        <v>513.55399999999997</v>
      </c>
      <c r="K615" s="167">
        <f t="shared" ca="1" si="127"/>
        <v>102.71079999999999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102.71079999999999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IFERROR(__xludf.DUMMYFUNCTION("IMPORTRANGE(""https://docs.google.com/spreadsheets/d/1IYY_tgx_IHuhSq3AJ5eI5OnqOPBNLWSHKh2a30DoXe8/edit?usp=sharing"",""ปัตตานี!J512"")"),514.053)</f>
        <v>514.053</v>
      </c>
      <c r="K617" s="167">
        <f t="shared" ca="1" si="127"/>
        <v>102.81060000000001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IFERROR(__xludf.DUMMYFUNCTION("IMPORTRANGE(""https://docs.google.com/spreadsheets/d/1IYY_tgx_IHuhSq3AJ5eI5OnqOPBNLWSHKh2a30DoXe8/edit?usp=sharing"",""ปัตตานี!J513"")"),308.917)</f>
        <v>308.91699999999997</v>
      </c>
      <c r="K618" s="167">
        <f t="shared" ca="1" si="127"/>
        <v>61.783399999999993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IFERROR(__xludf.DUMMYFUNCTION("IMPORTRANGE(""https://docs.google.com/spreadsheets/d/1IYY_tgx_IHuhSq3AJ5eI5OnqOPBNLWSHKh2a30DoXe8/edit?usp=sharing"",""ปัตตานี!J514"")"),205.136)</f>
        <v>205.136</v>
      </c>
      <c r="K619" s="167">
        <f t="shared" ca="1" si="127"/>
        <v>41.027200000000001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IFERROR(__xludf.DUMMYFUNCTION("IMPORTRANGE(""https://docs.google.com/spreadsheets/d/1IYY_tgx_IHuhSq3AJ5eI5OnqOPBNLWSHKh2a30DoXe8/edit?usp=sharing"",""ปัตตานี!J523"")"),431220.04)</f>
        <v>431220.04</v>
      </c>
      <c r="K628" s="348">
        <f t="shared" ref="K628:K635" ca="1" si="129">IF(I628&gt;0,J628*100/I628,0)</f>
        <v>180.12432930092746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IFERROR(__xludf.DUMMYFUNCTION("IMPORTRANGE(""https://docs.google.com/spreadsheets/d/1IYY_tgx_IHuhSq3AJ5eI5OnqOPBNLWSHKh2a30DoXe8/edit?usp=sharing"",""ปัตตานี!J524"")"),27)</f>
        <v>27</v>
      </c>
      <c r="K629" s="348">
        <f t="shared" ca="1" si="129"/>
        <v>135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IFERROR(__xludf.DUMMYFUNCTION("IMPORTRANGE(""https://docs.google.com/spreadsheets/d/1IYY_tgx_IHuhSq3AJ5eI5OnqOPBNLWSHKh2a30DoXe8/edit?usp=sharing"",""ปัตตานี!J525"")"),337404.82)</f>
        <v>337404.82</v>
      </c>
      <c r="K630" s="348">
        <f t="shared" ca="1" si="129"/>
        <v>15.046376291687757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IFERROR(__xludf.DUMMYFUNCTION("IMPORTRANGE(""https://docs.google.com/spreadsheets/d/1IYY_tgx_IHuhSq3AJ5eI5OnqOPBNLWSHKh2a30DoXe8/edit?usp=sharing"",""ปัตตานี!J526"")"),115)</f>
        <v>115</v>
      </c>
      <c r="K631" s="348">
        <f t="shared" ca="1" si="129"/>
        <v>77.181208053691279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IFERROR(__xludf.DUMMYFUNCTION("IMPORTRANGE(""https://docs.google.com/spreadsheets/d/1IYY_tgx_IHuhSq3AJ5eI5OnqOPBNLWSHKh2a30DoXe8/edit?usp=sharing"",""ปัตตานี!J527"")"),81889.03)</f>
        <v>81889.03</v>
      </c>
      <c r="K632" s="348">
        <f t="shared" ca="1" si="129"/>
        <v>179.89389012568776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IFERROR(__xludf.DUMMYFUNCTION("IMPORTRANGE(""https://docs.google.com/spreadsheets/d/1IYY_tgx_IHuhSq3AJ5eI5OnqOPBNLWSHKh2a30DoXe8/edit?usp=sharing"",""ปัตตานี!J528"")"),92)</f>
        <v>92</v>
      </c>
      <c r="K633" s="348">
        <f t="shared" ca="1" si="129"/>
        <v>106.97674418604652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IFERROR(__xludf.DUMMYFUNCTION("IMPORTRANGE(""https://docs.google.com/spreadsheets/d/1IYY_tgx_IHuhSq3AJ5eI5OnqOPBNLWSHKh2a30DoXe8/edit?usp=sharing"",""ปัตตานี!J529"")"),1204000)</f>
        <v>1204000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IFERROR(__xludf.DUMMYFUNCTION("IMPORTRANGE(""https://docs.google.com/spreadsheets/d/1IYY_tgx_IHuhSq3AJ5eI5OnqOPBNLWSHKh2a30DoXe8/edit?usp=sharing"",""ปัตตานี!I530"")"),28)</f>
        <v>28</v>
      </c>
      <c r="J635" s="518">
        <f ca="1">IFERROR(__xludf.DUMMYFUNCTION("IMPORTRANGE(""https://docs.google.com/spreadsheets/d/1IYY_tgx_IHuhSq3AJ5eI5OnqOPBNLWSHKh2a30DoXe8/edit?usp=sharing"",""ปัตตานี!J530"")"),27)</f>
        <v>27</v>
      </c>
      <c r="K635" s="493">
        <f t="shared" ca="1" si="129"/>
        <v>96.428571428571431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273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3430730</v>
      </c>
      <c r="M8" s="23">
        <f t="shared" ca="1" si="0"/>
        <v>2324518</v>
      </c>
      <c r="N8" s="23">
        <f t="shared" ca="1" si="0"/>
        <v>3253376.84</v>
      </c>
      <c r="O8" s="22">
        <f t="shared" ref="O8:O16" ca="1" si="1">IF(L8&gt;0,N8*100/L8,0)</f>
        <v>94.830454159901834</v>
      </c>
      <c r="P8" s="22">
        <f t="shared" ref="P8:P16" ca="1" si="2">IF(M8&gt;0,N8*100/M8,0)</f>
        <v>139.95920186464463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3430730</v>
      </c>
      <c r="M10" s="30">
        <f t="shared" ca="1" si="4"/>
        <v>2324518</v>
      </c>
      <c r="N10" s="30">
        <f t="shared" ca="1" si="4"/>
        <v>3253376.84</v>
      </c>
      <c r="O10" s="29">
        <f t="shared" ca="1" si="1"/>
        <v>94.830454159901834</v>
      </c>
      <c r="P10" s="29">
        <f t="shared" ca="1" si="2"/>
        <v>139.95920186464463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3256530</v>
      </c>
      <c r="M12" s="38">
        <f t="shared" ca="1" si="6"/>
        <v>2150318</v>
      </c>
      <c r="N12" s="38">
        <f t="shared" ca="1" si="6"/>
        <v>3079176.84</v>
      </c>
      <c r="O12" s="38">
        <f t="shared" ca="1" si="1"/>
        <v>94.553922119556702</v>
      </c>
      <c r="P12" s="38">
        <f t="shared" ca="1" si="2"/>
        <v>143.19634770299092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1772270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1484260</v>
      </c>
      <c r="M14" s="38">
        <f t="shared" si="8"/>
        <v>0</v>
      </c>
      <c r="N14" s="38">
        <f t="shared" ca="1" si="8"/>
        <v>928859</v>
      </c>
      <c r="O14" s="41">
        <f t="shared" ca="1" si="1"/>
        <v>62.580612561141578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2324518</v>
      </c>
      <c r="M18" s="23">
        <f t="shared" ca="1" si="11"/>
        <v>2324518</v>
      </c>
      <c r="N18" s="23">
        <f t="shared" ca="1" si="11"/>
        <v>2324517.84</v>
      </c>
      <c r="O18" s="22">
        <f t="shared" ref="O18:O20" ca="1" si="12">IF(L18&gt;0,N18*100/L18,0)</f>
        <v>99.999993116852607</v>
      </c>
      <c r="P18" s="22">
        <f t="shared" ref="P18:P26" ca="1" si="13">IF(M18&gt;0,N18*100/M18,0)</f>
        <v>99.999993116852607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2324518</v>
      </c>
      <c r="M20" s="30">
        <f t="shared" ca="1" si="15"/>
        <v>2324518</v>
      </c>
      <c r="N20" s="30">
        <f t="shared" ca="1" si="15"/>
        <v>2324517.84</v>
      </c>
      <c r="O20" s="29">
        <f t="shared" ca="1" si="12"/>
        <v>99.999993116852607</v>
      </c>
      <c r="P20" s="29">
        <f t="shared" ca="1" si="13"/>
        <v>99.999993116852607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2150318</v>
      </c>
      <c r="M22" s="42">
        <f t="shared" ca="1" si="18"/>
        <v>2150318</v>
      </c>
      <c r="N22" s="41">
        <f t="shared" ca="1" si="18"/>
        <v>2150317.84</v>
      </c>
      <c r="O22" s="41">
        <f t="shared" ca="1" si="17"/>
        <v>99.99999255924007</v>
      </c>
      <c r="P22" s="41">
        <f t="shared" ca="1" si="13"/>
        <v>99.99999255924007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1772270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378048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1106212</v>
      </c>
      <c r="M28" s="23">
        <f t="shared" si="23"/>
        <v>0</v>
      </c>
      <c r="N28" s="23">
        <f t="shared" ca="1" si="23"/>
        <v>928859</v>
      </c>
      <c r="O28" s="22">
        <f t="shared" ref="O28:O30" ca="1" si="24">IF(L28&gt;0,N28*100/L28,0)</f>
        <v>83.96753967593915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1106212</v>
      </c>
      <c r="M30" s="30">
        <f t="shared" si="27"/>
        <v>0</v>
      </c>
      <c r="N30" s="30">
        <f t="shared" ca="1" si="27"/>
        <v>928859</v>
      </c>
      <c r="O30" s="29">
        <f t="shared" ca="1" si="24"/>
        <v>83.96753967593915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1106212</v>
      </c>
      <c r="M32" s="41">
        <f t="shared" si="30"/>
        <v>0</v>
      </c>
      <c r="N32" s="41">
        <f t="shared" ca="1" si="30"/>
        <v>928859</v>
      </c>
      <c r="O32" s="41">
        <f t="shared" ca="1" si="29"/>
        <v>83.96753967593915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1106212</v>
      </c>
      <c r="M34" s="41">
        <f t="shared" si="32"/>
        <v>0</v>
      </c>
      <c r="N34" s="41">
        <f t="shared" ca="1" si="32"/>
        <v>928859</v>
      </c>
      <c r="O34" s="41">
        <f t="shared" ca="1" si="29"/>
        <v>83.96753967593915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2324518</v>
      </c>
      <c r="M37" s="55">
        <f t="shared" ca="1" si="33"/>
        <v>2324518</v>
      </c>
      <c r="N37" s="55">
        <f t="shared" ca="1" si="33"/>
        <v>2324517.84</v>
      </c>
      <c r="O37" s="56">
        <f t="shared" ca="1" si="29"/>
        <v>99.999993116852607</v>
      </c>
      <c r="P37" s="56">
        <f t="shared" ca="1" si="25"/>
        <v>99.999993116852607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4">L42+L43</f>
        <v>942600</v>
      </c>
      <c r="M41" s="79">
        <f t="shared" ca="1" si="34"/>
        <v>942600</v>
      </c>
      <c r="N41" s="79">
        <f t="shared" ca="1" si="34"/>
        <v>942599.89</v>
      </c>
      <c r="O41" s="78">
        <f t="shared" ref="O41:O43" ca="1" si="35">IF(L41&gt;0,N41*100/L41,0)</f>
        <v>99.999988330150643</v>
      </c>
      <c r="P41" s="78">
        <f t="shared" ref="P41:P43" ca="1" si="36">IF(M41&gt;0,N41*100/M41,0)</f>
        <v>99.999988330150643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942600</v>
      </c>
      <c r="M43" s="79">
        <f t="shared" ca="1" si="38"/>
        <v>942600</v>
      </c>
      <c r="N43" s="79">
        <f t="shared" ca="1" si="38"/>
        <v>942599.89</v>
      </c>
      <c r="O43" s="78">
        <f t="shared" ca="1" si="35"/>
        <v>99.999988330150643</v>
      </c>
      <c r="P43" s="78">
        <f t="shared" ca="1" si="36"/>
        <v>99.999988330150643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942600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IFERROR(__xludf.DUMMYFUNCTION("IMPORTRANGE(""https://docs.google.com/spreadsheets/d/1Yj_ptqi66GCucihVvJfMjLAmec39IyEx_6qawtMGysU/edit?usp=sharing"",""สบก!R87"")"),942599.89)</f>
        <v>942599.89</v>
      </c>
      <c r="O45" s="92">
        <f ca="1">IF(L45&gt;0,N45*100/L45,0)</f>
        <v>99.999988330150643</v>
      </c>
      <c r="P45" s="92">
        <f ca="1">IF(M45&gt;0,N45*100/M45,0)</f>
        <v>99.999988330150643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IFERROR(__xludf.DUMMYFUNCTION("IMPORTRANGE(""https://docs.google.com/spreadsheets/d/1Yj_ptqi66GCucihVvJfMjLAmec39IyEx_6qawtMGysU/edit?usp=sharing"",""สบก!M87"")"),942600)</f>
        <v>942600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9">L54+L55</f>
        <v>205670</v>
      </c>
      <c r="M53" s="125">
        <f t="shared" ca="1" si="39"/>
        <v>205670</v>
      </c>
      <c r="N53" s="125">
        <f t="shared" ca="1" si="39"/>
        <v>205670</v>
      </c>
      <c r="O53" s="124">
        <f t="shared" ref="O53:O55" ca="1" si="40">IF(L53&gt;0,N53*100/L53,0)</f>
        <v>100</v>
      </c>
      <c r="P53" s="124">
        <f t="shared" ref="P53:P55" ca="1" si="41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205670</v>
      </c>
      <c r="M55" s="125">
        <f t="shared" ca="1" si="43"/>
        <v>205670</v>
      </c>
      <c r="N55" s="125">
        <f t="shared" ca="1" si="43"/>
        <v>205670</v>
      </c>
      <c r="O55" s="124">
        <f t="shared" ca="1" si="40"/>
        <v>100</v>
      </c>
      <c r="P55" s="124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205670</v>
      </c>
      <c r="M57" s="91">
        <f ca="1">IFERROR(__xludf.DUMMYFUNCTION("IMPORTRANGE(""https://docs.google.com/spreadsheets/d/1Yj_ptqi66GCucihVvJfMjLAmec39IyEx_6qawtMGysU/edit?usp=sharing"",""สบก!Z87"")"),205670)</f>
        <v>205670</v>
      </c>
      <c r="N57" s="91">
        <f ca="1">IFERROR(__xludf.DUMMYFUNCTION("IMPORTRANGE(""https://docs.google.com/spreadsheets/d/1Yj_ptqi66GCucihVvJfMjLAmec39IyEx_6qawtMGysU/edit?usp=sharing"",""สบก!AA87"")"),205670)</f>
        <v>205670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IFERROR(__xludf.DUMMYFUNCTION("IMPORTRANGE(""https://docs.google.com/spreadsheets/d/1Yj_ptqi66GCucihVvJfMjLAmec39IyEx_6qawtMGysU/edit?usp=sharing"",""สบก!V87"")"),205670)</f>
        <v>205670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8">L119+L120</f>
        <v>82110</v>
      </c>
      <c r="M118" s="156">
        <f t="shared" ca="1" si="58"/>
        <v>82110</v>
      </c>
      <c r="N118" s="156">
        <f t="shared" ca="1" si="58"/>
        <v>82110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82110</v>
      </c>
      <c r="M120" s="161">
        <f t="shared" ca="1" si="62"/>
        <v>82110</v>
      </c>
      <c r="N120" s="161">
        <f t="shared" ca="1" si="62"/>
        <v>82110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82110</v>
      </c>
      <c r="M122" s="173">
        <f ca="1">IFERROR(__xludf.DUMMYFUNCTION("IMPORTRANGE(""https://docs.google.com/spreadsheets/d/1Yj_ptqi66GCucihVvJfMjLAmec39IyEx_6qawtMGysU/edit?usp=sharing"",""สบก!BA87"")"),82110)</f>
        <v>82110</v>
      </c>
      <c r="N122" s="174">
        <f ca="1">IFERROR(__xludf.DUMMYFUNCTION("IMPORTRANGE(""https://docs.google.com/spreadsheets/d/1Yj_ptqi66GCucihVvJfMjLAmec39IyEx_6qawtMGysU/edit?usp=sharing"",""สบก!BB87"")"),82110)</f>
        <v>82110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IFERROR(__xludf.DUMMYFUNCTION("IMPORTRANGE(""https://docs.google.com/spreadsheets/d/1Yj_ptqi66GCucihVvJfMjLAmec39IyEx_6qawtMGysU/edit?usp=sharing"",""สบก!AX87"")"),82110)</f>
        <v>82110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IFERROR(__xludf.DUMMYFUNCTION("IMPORTRANGE(""https://docs.google.com/spreadsheets/d/1IYY_tgx_IHuhSq3AJ5eI5OnqOPBNLWSHKh2a30DoXe8/edit?usp=sharing"",""พังงา!J65"")"),1)</f>
        <v>1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4">L141+L142</f>
        <v>77953</v>
      </c>
      <c r="M140" s="156">
        <f t="shared" ca="1" si="64"/>
        <v>77953</v>
      </c>
      <c r="N140" s="156">
        <f t="shared" ca="1" si="64"/>
        <v>77953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77953</v>
      </c>
      <c r="M142" s="161">
        <f t="shared" ca="1" si="68"/>
        <v>77953</v>
      </c>
      <c r="N142" s="161">
        <f t="shared" ca="1" si="68"/>
        <v>77953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77953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IFERROR(__xludf.DUMMYFUNCTION("IMPORTRANGE(""https://docs.google.com/spreadsheets/d/1Yj_ptqi66GCucihVvJfMjLAmec39IyEx_6qawtMGysU/edit?usp=sharing"",""สบก!BK87"")"),77953)</f>
        <v>77953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IFERROR(__xludf.DUMMYFUNCTION("IMPORTRANGE(""https://docs.google.com/spreadsheets/d/1Yj_ptqi66GCucihVvJfMjLAmec39IyEx_6qawtMGysU/edit?usp=sharing"",""สบก!BG87"")"),77953)</f>
        <v>77953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IFERROR(__xludf.DUMMYFUNCTION("IMPORTRANGE(""https://docs.google.com/spreadsheets/d/1IYY_tgx_IHuhSq3AJ5eI5OnqOPBNLWSHKh2a30DoXe8/edit?usp=sharing"",""พังงา!J114"")"),20000)</f>
        <v>20000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IFERROR(__xludf.DUMMYFUNCTION("IMPORTRANGE(""https://docs.google.com/spreadsheets/d/1IYY_tgx_IHuhSq3AJ5eI5OnqOPBNLWSHKh2a30DoXe8/edit?usp=sharing"",""พังงา!J124"")"),20000)</f>
        <v>20000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IFERROR(__xludf.DUMMYFUNCTION("IMPORTRANGE(""https://docs.google.com/spreadsheets/d/1IYY_tgx_IHuhSq3AJ5eI5OnqOPBNLWSHKh2a30DoXe8/edit?usp=sharing"",""พังงา!J125"")"),20000)</f>
        <v>20000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187200</v>
      </c>
      <c r="O271" s="155">
        <f t="shared" ref="O271:O273" ca="1" si="84">IF(L271&gt;0,N271*100/L271,0)</f>
        <v>100</v>
      </c>
      <c r="P271" s="155">
        <f t="shared" ref="P271:P273" ca="1" si="85">IF(M271&gt;0,N271*100/M271,0)</f>
        <v>100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187200</v>
      </c>
      <c r="O273" s="160">
        <f t="shared" ca="1" si="84"/>
        <v>100</v>
      </c>
      <c r="P273" s="160">
        <f t="shared" ca="1" si="85"/>
        <v>100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IFERROR(__xludf.DUMMYFUNCTION("IMPORTRANGE(""https://docs.google.com/spreadsheets/d/1Yj_ptqi66GCucihVvJfMjLAmec39IyEx_6qawtMGysU/edit?usp=sharing"",""สบก!CL87"")"),187200)</f>
        <v>187200</v>
      </c>
      <c r="O275" s="175">
        <f ca="1">IF(L275&gt;0,N275*100/L275,0)</f>
        <v>100</v>
      </c>
      <c r="P275" s="175">
        <f ca="1">IF(M275&gt;0,N275*100/M275,0)</f>
        <v>100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IFERROR(__xludf.DUMMYFUNCTION("IMPORTRANGE(""https://docs.google.com/spreadsheets/d/1IYY_tgx_IHuhSq3AJ5eI5OnqOPBNLWSHKh2a30DoXe8/edit?usp=sharing"",""พังงา!J197"")"),1)</f>
        <v>1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IFERROR(__xludf.DUMMYFUNCTION("IMPORTRANGE(""https://docs.google.com/spreadsheets/d/1IYY_tgx_IHuhSq3AJ5eI5OnqOPBNLWSHKh2a30DoXe8/edit?usp=sharing"",""พังงา!J228"")"),111)</f>
        <v>111</v>
      </c>
      <c r="K328" s="323">
        <f ca="1">IF(I328&gt;0,J328*100/I328,0)</f>
        <v>100.90909090909091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8">L330+L331</f>
        <v>807860</v>
      </c>
      <c r="M329" s="156">
        <f t="shared" ca="1" si="98"/>
        <v>807860</v>
      </c>
      <c r="N329" s="156">
        <f t="shared" ca="1" si="98"/>
        <v>807859.95</v>
      </c>
      <c r="O329" s="155">
        <f t="shared" ref="O329:O331" ca="1" si="99">IF(L329&gt;0,N329*100/L329,0)</f>
        <v>99.999993810808803</v>
      </c>
      <c r="P329" s="155">
        <f t="shared" ref="P329:P331" ca="1" si="100">IF(M329&gt;0,N329*100/M329,0)</f>
        <v>99.999993810808803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807860</v>
      </c>
      <c r="M331" s="161">
        <f t="shared" ca="1" si="102"/>
        <v>807860</v>
      </c>
      <c r="N331" s="161">
        <f t="shared" ca="1" si="102"/>
        <v>807859.95</v>
      </c>
      <c r="O331" s="160">
        <f t="shared" ca="1" si="99"/>
        <v>99.999993810808803</v>
      </c>
      <c r="P331" s="160">
        <f t="shared" ca="1" si="100"/>
        <v>99.999993810808803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633660</v>
      </c>
      <c r="M333" s="173">
        <f ca="1">IFERROR(__xludf.DUMMYFUNCTION("IMPORTRANGE(""https://docs.google.com/spreadsheets/d/1Yj_ptqi66GCucihVvJfMjLAmec39IyEx_6qawtMGysU/edit?usp=sharing"",""สบก!DL87"")"),633660)</f>
        <v>633660</v>
      </c>
      <c r="N333" s="174">
        <f ca="1">IFERROR(__xludf.DUMMYFUNCTION("IMPORTRANGE(""https://docs.google.com/spreadsheets/d/1Yj_ptqi66GCucihVvJfMjLAmec39IyEx_6qawtMGysU/edit?usp=sharing"",""สบก!DM87"")"),633659.95)</f>
        <v>633659.94999999995</v>
      </c>
      <c r="O333" s="175">
        <f ca="1">IF(L333&gt;0,N333*100/L333,0)</f>
        <v>99.999992109333064</v>
      </c>
      <c r="P333" s="175">
        <f ca="1">IF(M333&gt;0,N333*100/M333,0)</f>
        <v>99.999992109333064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IFERROR(__xludf.DUMMYFUNCTION("IMPORTRANGE(""https://docs.google.com/spreadsheets/d/1Yj_ptqi66GCucihVvJfMjLAmec39IyEx_6qawtMGysU/edit?usp=sharing"",""สบก!DI87"")"),141660)</f>
        <v>141660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IFERROR(__xludf.DUMMYFUNCTION("IMPORTRANGE(""https://docs.google.com/spreadsheets/d/1IYY_tgx_IHuhSq3AJ5eI5OnqOPBNLWSHKh2a30DoXe8/edit?usp=sharing"",""พังงา!J234"")"),77)</f>
        <v>77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IFERROR(__xludf.DUMMYFUNCTION("IMPORTRANGE(""https://docs.google.com/spreadsheets/d/1IYY_tgx_IHuhSq3AJ5eI5OnqOPBNLWSHKh2a30DoXe8/edit?usp=sharing"",""พังงา!J235"")"),599.579999999999)</f>
        <v>599.57999999999902</v>
      </c>
      <c r="K340" s="348">
        <f t="shared" ca="1" si="103"/>
        <v>90.162406015037448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IFERROR(__xludf.DUMMYFUNCTION("IMPORTRANGE(""https://docs.google.com/spreadsheets/d/1IYY_tgx_IHuhSq3AJ5eI5OnqOPBNLWSHKh2a30DoXe8/edit?usp=sharing"",""พังงา!J236"")"),120)</f>
        <v>120</v>
      </c>
      <c r="K341" s="348">
        <f t="shared" ca="1" si="103"/>
        <v>109.09090909090909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IFERROR(__xludf.DUMMYFUNCTION("IMPORTRANGE(""https://docs.google.com/spreadsheets/d/1IYY_tgx_IHuhSq3AJ5eI5OnqOPBNLWSHKh2a30DoXe8/edit?usp=sharing"",""พังงา!J237"")"),985.22)</f>
        <v>985.22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IFERROR(__xludf.DUMMYFUNCTION("IMPORTRANGE(""https://docs.google.com/spreadsheets/d/1IYY_tgx_IHuhSq3AJ5eI5OnqOPBNLWSHKh2a30DoXe8/edit?usp=sharing"",""พังงา!J240"")"),111)</f>
        <v>111</v>
      </c>
      <c r="K345" s="348">
        <f t="shared" ca="1" si="103"/>
        <v>100.90909090909091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IFERROR(__xludf.DUMMYFUNCTION("IMPORTRANGE(""https://docs.google.com/spreadsheets/d/1IYY_tgx_IHuhSq3AJ5eI5OnqOPBNLWSHKh2a30DoXe8/edit?usp=sharing"",""พังงา!J241"")"),898.319999999999)</f>
        <v>898.31999999999903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IFERROR(__xludf.DUMMYFUNCTION("IMPORTRANGE(""https://docs.google.com/spreadsheets/d/1IYY_tgx_IHuhSq3AJ5eI5OnqOPBNLWSHKh2a30DoXe8/edit?usp=sharing"",""พังงา!L242"")"),1106212)</f>
        <v>1106212</v>
      </c>
      <c r="M347" s="364"/>
      <c r="N347" s="364">
        <f ca="1">IFERROR(__xludf.DUMMYFUNCTION("IMPORTRANGE(""https://docs.google.com/spreadsheets/d/1IYY_tgx_IHuhSq3AJ5eI5OnqOPBNLWSHKh2a30DoXe8/edit?usp=sharing"",""พังงา!M242"")"),928859)</f>
        <v>928859</v>
      </c>
      <c r="O347" s="364">
        <f ca="1">+IF(L347&gt;0,N347*100/L347,0)</f>
        <v>83.96753967593915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IFERROR(__xludf.DUMMYFUNCTION("IMPORTRANGE(""https://docs.google.com/spreadsheets/d/1IYY_tgx_IHuhSq3AJ5eI5OnqOPBNLWSHKh2a30DoXe8/edit?usp=sharing"",""พังงา!L244"")"),100810)</f>
        <v>100810</v>
      </c>
      <c r="M349" s="379"/>
      <c r="N349" s="379">
        <f ca="1">IFERROR(__xludf.DUMMYFUNCTION("IMPORTRANGE(""https://docs.google.com/spreadsheets/d/1IYY_tgx_IHuhSq3AJ5eI5OnqOPBNLWSHKh2a30DoXe8/edit?usp=sharing"",""พังงา!M244"")"),87125)</f>
        <v>87125</v>
      </c>
      <c r="O349" s="379">
        <f ca="1">+IF(L349&gt;0,N349*100/L349,0)</f>
        <v>86.424957841483973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IFERROR(__xludf.DUMMYFUNCTION("IMPORTRANGE(""https://docs.google.com/spreadsheets/d/1IYY_tgx_IHuhSq3AJ5eI5OnqOPBNLWSHKh2a30DoXe8/edit?usp=sharing"",""พังงา!L247"")"),100810)</f>
        <v>100810</v>
      </c>
      <c r="M352" s="169"/>
      <c r="N352" s="168">
        <f ca="1">IFERROR(__xludf.DUMMYFUNCTION("IMPORTRANGE(""https://docs.google.com/spreadsheets/d/1IYY_tgx_IHuhSq3AJ5eI5OnqOPBNLWSHKh2a30DoXe8/edit?usp=sharing"",""พังงา!M247"")"),87125)</f>
        <v>87125</v>
      </c>
      <c r="O352" s="169">
        <f t="shared" ca="1" si="105"/>
        <v>86.424957841483973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IFERROR(__xludf.DUMMYFUNCTION("IMPORTRANGE(""https://docs.google.com/spreadsheets/d/1IYY_tgx_IHuhSq3AJ5eI5OnqOPBNLWSHKh2a30DoXe8/edit?usp=sharing"",""พังงา!L249"")"),100810)</f>
        <v>100810</v>
      </c>
      <c r="M354" s="175"/>
      <c r="N354" s="172">
        <f ca="1">IFERROR(__xludf.DUMMYFUNCTION("IMPORTRANGE(""https://docs.google.com/spreadsheets/d/1IYY_tgx_IHuhSq3AJ5eI5OnqOPBNLWSHKh2a30DoXe8/edit?usp=sharing"",""พังงา!M249"")"),87125)</f>
        <v>87125</v>
      </c>
      <c r="O354" s="175">
        <f t="shared" ca="1" si="105"/>
        <v>86.424957841483973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IFERROR(__xludf.DUMMYFUNCTION("IMPORTRANGE(""https://docs.google.com/spreadsheets/d/1IYY_tgx_IHuhSq3AJ5eI5OnqOPBNLWSHKh2a30DoXe8/edit?usp=sharing"",""พังงา!M250"")"),36605)</f>
        <v>36605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IFERROR(__xludf.DUMMYFUNCTION("IMPORTRANGE(""https://docs.google.com/spreadsheets/d/1IYY_tgx_IHuhSq3AJ5eI5OnqOPBNLWSHKh2a30DoXe8/edit?usp=sharing"",""พังงา!M253"")"),18520)</f>
        <v>18520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IFERROR(__xludf.DUMMYFUNCTION("IMPORTRANGE(""https://docs.google.com/spreadsheets/d/1IYY_tgx_IHuhSq3AJ5eI5OnqOPBNLWSHKh2a30DoXe8/edit?usp=sharing"",""พังงา!M275"")"),437190)</f>
        <v>437190</v>
      </c>
      <c r="O380" s="379">
        <f ca="1">+IF(L380&gt;0,N380*100/L380,0)</f>
        <v>95.012387534228708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IFERROR(__xludf.DUMMYFUNCTION("IMPORTRANGE(""https://docs.google.com/spreadsheets/d/1IYY_tgx_IHuhSq3AJ5eI5OnqOPBNLWSHKh2a30DoXe8/edit?usp=sharing"",""พังงา!M278"")"),437190)</f>
        <v>437190</v>
      </c>
      <c r="O383" s="169">
        <f t="shared" ca="1" si="109"/>
        <v>95.012387534228708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IFERROR(__xludf.DUMMYFUNCTION("IMPORTRANGE(""https://docs.google.com/spreadsheets/d/1IYY_tgx_IHuhSq3AJ5eI5OnqOPBNLWSHKh2a30DoXe8/edit?usp=sharing"",""พังงา!M280"")"),437190)</f>
        <v>437190</v>
      </c>
      <c r="O385" s="175">
        <f t="shared" ca="1" si="109"/>
        <v>95.012387534228708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IFERROR(__xludf.DUMMYFUNCTION("IMPORTRANGE(""https://docs.google.com/spreadsheets/d/1IYY_tgx_IHuhSq3AJ5eI5OnqOPBNLWSHKh2a30DoXe8/edit?usp=sharing"",""พังงา!M284"")"),13690)</f>
        <v>13690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IFERROR(__xludf.DUMMYFUNCTION("IMPORTRANGE(""https://docs.google.com/spreadsheets/d/1IYY_tgx_IHuhSq3AJ5eI5OnqOPBNLWSHKh2a30DoXe8/edit?usp=sharing"",""พังงา!M296"")"),107112)</f>
        <v>107112</v>
      </c>
      <c r="O401" s="379">
        <f ca="1">+IF(L401&gt;0,N401*100/L401,0)</f>
        <v>92.08390646492434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IFERROR(__xludf.DUMMYFUNCTION("IMPORTRANGE(""https://docs.google.com/spreadsheets/d/1IYY_tgx_IHuhSq3AJ5eI5OnqOPBNLWSHKh2a30DoXe8/edit?usp=sharing"",""พังงา!M299"")"),107112)</f>
        <v>107112</v>
      </c>
      <c r="O404" s="175">
        <f t="shared" ca="1" si="112"/>
        <v>92.08390646492434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IFERROR(__xludf.DUMMYFUNCTION("IMPORTRANGE(""https://docs.google.com/spreadsheets/d/1IYY_tgx_IHuhSq3AJ5eI5OnqOPBNLWSHKh2a30DoXe8/edit?usp=sharing"",""พังงา!M301"")"),107112)</f>
        <v>107112</v>
      </c>
      <c r="O406" s="175">
        <f t="shared" ca="1" si="112"/>
        <v>92.08390646492434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IFERROR(__xludf.DUMMYFUNCTION("IMPORTRANGE(""https://docs.google.com/spreadsheets/d/1IYY_tgx_IHuhSq3AJ5eI5OnqOPBNLWSHKh2a30DoXe8/edit?usp=sharing"",""พังงา!M302"")"),67860)</f>
        <v>67860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IFERROR(__xludf.DUMMYFUNCTION("IMPORTRANGE(""https://docs.google.com/spreadsheets/d/1IYY_tgx_IHuhSq3AJ5eI5OnqOPBNLWSHKh2a30DoXe8/edit?usp=sharing"",""พังงา!M305"")"),17252)</f>
        <v>17252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IFERROR(__xludf.DUMMYFUNCTION("IMPORTRANGE(""https://docs.google.com/spreadsheets/d/1IYY_tgx_IHuhSq3AJ5eI5OnqOPBNLWSHKh2a30DoXe8/edit?usp=sharing"",""พังงา!J325"")"),20)</f>
        <v>20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IFERROR(__xludf.DUMMYFUNCTION("IMPORTRANGE(""https://docs.google.com/spreadsheets/d/1IYY_tgx_IHuhSq3AJ5eI5OnqOPBNLWSHKh2a30DoXe8/edit?usp=sharing"",""พังงา!J327"")"),10)</f>
        <v>10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IFERROR(__xludf.DUMMYFUNCTION("IMPORTRANGE(""https://docs.google.com/spreadsheets/d/1IYY_tgx_IHuhSq3AJ5eI5OnqOPBNLWSHKh2a30DoXe8/edit?usp=sharing"",""พังงา!M330"")"),57000)</f>
        <v>57000</v>
      </c>
      <c r="O435" s="418">
        <f t="shared" ref="O435:O439" ca="1" si="114">+IF(L435&gt;0,N435*100/L435,0)</f>
        <v>64.772727272727266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IFERROR(__xludf.DUMMYFUNCTION("IMPORTRANGE(""https://docs.google.com/spreadsheets/d/1IYY_tgx_IHuhSq3AJ5eI5OnqOPBNLWSHKh2a30DoXe8/edit?usp=sharing"",""พังงา!M332"")"),57000)</f>
        <v>57000</v>
      </c>
      <c r="O437" s="175">
        <f t="shared" ca="1" si="114"/>
        <v>64.772727272727266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IFERROR(__xludf.DUMMYFUNCTION("IMPORTRANGE(""https://docs.google.com/spreadsheets/d/1IYY_tgx_IHuhSq3AJ5eI5OnqOPBNLWSHKh2a30DoXe8/edit?usp=sharing"",""พังงา!M334"")"),57000)</f>
        <v>57000</v>
      </c>
      <c r="O439" s="175">
        <f t="shared" ca="1" si="114"/>
        <v>64.772727272727266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IFERROR(__xludf.DUMMYFUNCTION("IMPORTRANGE(""https://docs.google.com/spreadsheets/d/1IYY_tgx_IHuhSq3AJ5eI5OnqOPBNLWSHKh2a30DoXe8/edit?usp=sharing"",""พังงา!M335"")"),32200)</f>
        <v>32200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IFERROR(__xludf.DUMMYFUNCTION("IMPORTRANGE(""https://docs.google.com/spreadsheets/d/1IYY_tgx_IHuhSq3AJ5eI5OnqOPBNLWSHKh2a30DoXe8/edit?usp=sharing"",""พังงา!M338"")"),24800)</f>
        <v>24800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IFERROR(__xludf.DUMMYFUNCTION("IMPORTRANGE(""https://docs.google.com/spreadsheets/d/1IYY_tgx_IHuhSq3AJ5eI5OnqOPBNLWSHKh2a30DoXe8/edit?usp=sharing"",""พังงา!J350"")"),20878.98)</f>
        <v>20878.98</v>
      </c>
      <c r="K455" s="378">
        <f ca="1">IF(I455&gt;0,J455*100/I455,0)</f>
        <v>99.999904209971746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IFERROR(__xludf.DUMMYFUNCTION("IMPORTRANGE(""https://docs.google.com/spreadsheets/d/1IYY_tgx_IHuhSq3AJ5eI5OnqOPBNLWSHKh2a30DoXe8/edit?usp=sharing"",""พังงา!M350"")"),67880)</f>
        <v>67880</v>
      </c>
      <c r="O455" s="379">
        <f t="shared" ref="O455:O459" ca="1" si="116">+IF(L455&gt;0,N455*100/L455,0)</f>
        <v>41.034445237030141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IFERROR(__xludf.DUMMYFUNCTION("IMPORTRANGE(""https://docs.google.com/spreadsheets/d/1IYY_tgx_IHuhSq3AJ5eI5OnqOPBNLWSHKh2a30DoXe8/edit?usp=sharing"",""พังงา!M352"")"),67880)</f>
        <v>67880</v>
      </c>
      <c r="O457" s="175">
        <f t="shared" ca="1" si="116"/>
        <v>41.034445237030141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IFERROR(__xludf.DUMMYFUNCTION("IMPORTRANGE(""https://docs.google.com/spreadsheets/d/1IYY_tgx_IHuhSq3AJ5eI5OnqOPBNLWSHKh2a30DoXe8/edit?usp=sharing"",""พังงา!M354"")"),67880)</f>
        <v>67880</v>
      </c>
      <c r="O459" s="175">
        <f t="shared" ca="1" si="116"/>
        <v>41.034445237030141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IFERROR(__xludf.DUMMYFUNCTION("IMPORTRANGE(""https://docs.google.com/spreadsheets/d/1IYY_tgx_IHuhSq3AJ5eI5OnqOPBNLWSHKh2a30DoXe8/edit?usp=sharing"",""พังงา!M358"")"),67880)</f>
        <v>67880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IFERROR(__xludf.DUMMYFUNCTION("IMPORTRANGE(""https://docs.google.com/spreadsheets/d/1IYY_tgx_IHuhSq3AJ5eI5OnqOPBNLWSHKh2a30DoXe8/edit?usp=sharing"",""พังงา!J359"")"),20878.98)</f>
        <v>20878.98</v>
      </c>
      <c r="K464" s="274">
        <f t="shared" ref="K464:K515" ca="1" si="117">IF(I464&gt;0,J464*100/I464,0)</f>
        <v>99.999904209971746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IFERROR(__xludf.DUMMYFUNCTION("IMPORTRANGE(""https://docs.google.com/spreadsheets/d/1IYY_tgx_IHuhSq3AJ5eI5OnqOPBNLWSHKh2a30DoXe8/edit?usp=sharing"",""พังงา!J376"")"),20878.98)</f>
        <v>20878.98</v>
      </c>
      <c r="K481" s="208">
        <f t="shared" ca="1" si="117"/>
        <v>99.999904209971746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IFERROR(__xludf.DUMMYFUNCTION("IMPORTRANGE(""https://docs.google.com/spreadsheets/d/1IYY_tgx_IHuhSq3AJ5eI5OnqOPBNLWSHKh2a30DoXe8/edit?usp=sharing"",""พังงา!J377"")"),2093)</f>
        <v>2093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IFERROR(__xludf.DUMMYFUNCTION("IMPORTRANGE(""https://docs.google.com/spreadsheets/d/1IYY_tgx_IHuhSq3AJ5eI5OnqOPBNLWSHKh2a30DoXe8/edit?usp=sharing"",""พังงา!J378"")"),20304)</f>
        <v>20304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IFERROR(__xludf.DUMMYFUNCTION("IMPORTRANGE(""https://docs.google.com/spreadsheets/d/1IYY_tgx_IHuhSq3AJ5eI5OnqOPBNLWSHKh2a30DoXe8/edit?usp=sharing"",""พังงา!J379"")"),2010)</f>
        <v>2010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IFERROR(__xludf.DUMMYFUNCTION("IMPORTRANGE(""https://docs.google.com/spreadsheets/d/1IYY_tgx_IHuhSq3AJ5eI5OnqOPBNLWSHKh2a30DoXe8/edit?usp=sharing"",""พังงา!J380"")"),12)</f>
        <v>12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IFERROR(__xludf.DUMMYFUNCTION("IMPORTRANGE(""https://docs.google.com/spreadsheets/d/1IYY_tgx_IHuhSq3AJ5eI5OnqOPBNLWSHKh2a30DoXe8/edit?usp=sharing"",""พังงา!J381"")"),2)</f>
        <v>2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IFERROR(__xludf.DUMMYFUNCTION("IMPORTRANGE(""https://docs.google.com/spreadsheets/d/1IYY_tgx_IHuhSq3AJ5eI5OnqOPBNLWSHKh2a30DoXe8/edit?usp=sharing"",""พังงา!J388"")"),205)</f>
        <v>205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IFERROR(__xludf.DUMMYFUNCTION("IMPORTRANGE(""https://docs.google.com/spreadsheets/d/1IYY_tgx_IHuhSq3AJ5eI5OnqOPBNLWSHKh2a30DoXe8/edit?usp=sharing"",""พังงา!J389"")"),27)</f>
        <v>27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IFERROR(__xludf.DUMMYFUNCTION("IMPORTRANGE(""https://docs.google.com/spreadsheets/d/1IYY_tgx_IHuhSq3AJ5eI5OnqOPBNLWSHKh2a30DoXe8/edit?usp=sharing"",""พังงา!J392"")"),80)</f>
        <v>80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IFERROR(__xludf.DUMMYFUNCTION("IMPORTRANGE(""https://docs.google.com/spreadsheets/d/1IYY_tgx_IHuhSq3AJ5eI5OnqOPBNLWSHKh2a30DoXe8/edit?usp=sharing"",""พังงา!J393"")"),80)</f>
        <v>80</v>
      </c>
      <c r="K498" s="167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IFERROR(__xludf.DUMMYFUNCTION("IMPORTRANGE(""https://docs.google.com/spreadsheets/d/1IYY_tgx_IHuhSq3AJ5eI5OnqOPBNLWSHKh2a30DoXe8/edit?usp=sharing"",""พังงา!J394"")"),10)</f>
        <v>10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IFERROR(__xludf.DUMMYFUNCTION("IMPORTRANGE(""https://docs.google.com/spreadsheets/d/1IYY_tgx_IHuhSq3AJ5eI5OnqOPBNLWSHKh2a30DoXe8/edit?usp=sharing"",""พังงา!J395"")"),75)</f>
        <v>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IFERROR(__xludf.DUMMYFUNCTION("IMPORTRANGE(""https://docs.google.com/spreadsheets/d/1IYY_tgx_IHuhSq3AJ5eI5OnqOPBNLWSHKh2a30DoXe8/edit?usp=sharing"",""พังงา!J396"")"),9)</f>
        <v>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IFERROR(__xludf.DUMMYFUNCTION("IMPORTRANGE(""https://docs.google.com/spreadsheets/d/1IYY_tgx_IHuhSq3AJ5eI5OnqOPBNLWSHKh2a30DoXe8/edit?usp=sharing"",""พังงา!J397"")"),75)</f>
        <v>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IFERROR(__xludf.DUMMYFUNCTION("IMPORTRANGE(""https://docs.google.com/spreadsheets/d/1IYY_tgx_IHuhSq3AJ5eI5OnqOPBNLWSHKh2a30DoXe8/edit?usp=sharing"",""พังงา!J398"")"),9)</f>
        <v>9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IFERROR(__xludf.DUMMYFUNCTION("IMPORTRANGE(""https://docs.google.com/spreadsheets/d/1IYY_tgx_IHuhSq3AJ5eI5OnqOPBNLWSHKh2a30DoXe8/edit?usp=sharing"",""พังงา!J403"")"),5)</f>
        <v>5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IFERROR(__xludf.DUMMYFUNCTION("IMPORTRANGE(""https://docs.google.com/spreadsheets/d/1IYY_tgx_IHuhSq3AJ5eI5OnqOPBNLWSHKh2a30DoXe8/edit?usp=sharing"",""พังงา!J405"")"),5)</f>
        <v>5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IFERROR(__xludf.DUMMYFUNCTION("IMPORTRANGE(""https://docs.google.com/spreadsheets/d/1IYY_tgx_IHuhSq3AJ5eI5OnqOPBNLWSHKh2a30DoXe8/edit?usp=sharing"",""พังงา!J406"")"),1)</f>
        <v>1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IFERROR(__xludf.DUMMYFUNCTION("IMPORTRANGE(""https://docs.google.com/spreadsheets/d/1IYY_tgx_IHuhSq3AJ5eI5OnqOPBNLWSHKh2a30DoXe8/edit?usp=sharing"",""พังงา!L428"")"),46040)</f>
        <v>46040</v>
      </c>
      <c r="M533" s="418"/>
      <c r="N533" s="418">
        <f ca="1">IFERROR(__xludf.DUMMYFUNCTION("IMPORTRANGE(""https://docs.google.com/spreadsheets/d/1IYY_tgx_IHuhSq3AJ5eI5OnqOPBNLWSHKh2a30DoXe8/edit?usp=sharing"",""พังงา!M428"")"),45620)</f>
        <v>45620</v>
      </c>
      <c r="O533" s="418">
        <f t="shared" ref="O533:O537" ca="1" si="118">+IF(L533&gt;0,N533*100/L533,0)</f>
        <v>99.087749782797573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IFERROR(__xludf.DUMMYFUNCTION("IMPORTRANGE(""https://docs.google.com/spreadsheets/d/1IYY_tgx_IHuhSq3AJ5eI5OnqOPBNLWSHKh2a30DoXe8/edit?usp=sharing"",""พังงา!L430"")"),46040)</f>
        <v>46040</v>
      </c>
      <c r="M535" s="169"/>
      <c r="N535" s="175">
        <f ca="1">IFERROR(__xludf.DUMMYFUNCTION("IMPORTRANGE(""https://docs.google.com/spreadsheets/d/1IYY_tgx_IHuhSq3AJ5eI5OnqOPBNLWSHKh2a30DoXe8/edit?usp=sharing"",""พังงา!M430"")"),45620)</f>
        <v>45620</v>
      </c>
      <c r="O535" s="175">
        <f t="shared" ca="1" si="118"/>
        <v>99.087749782797573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IFERROR(__xludf.DUMMYFUNCTION("IMPORTRANGE(""https://docs.google.com/spreadsheets/d/1IYY_tgx_IHuhSq3AJ5eI5OnqOPBNLWSHKh2a30DoXe8/edit?usp=sharing"",""พังงา!L432"")"),46040)</f>
        <v>46040</v>
      </c>
      <c r="M537" s="175"/>
      <c r="N537" s="175">
        <f ca="1">IFERROR(__xludf.DUMMYFUNCTION("IMPORTRANGE(""https://docs.google.com/spreadsheets/d/1IYY_tgx_IHuhSq3AJ5eI5OnqOPBNLWSHKh2a30DoXe8/edit?usp=sharing"",""พังงา!M432"")"),45620)</f>
        <v>45620</v>
      </c>
      <c r="O537" s="175">
        <f t="shared" ca="1" si="118"/>
        <v>99.087749782797573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IFERROR(__xludf.DUMMYFUNCTION("IMPORTRANGE(""https://docs.google.com/spreadsheets/d/1IYY_tgx_IHuhSq3AJ5eI5OnqOPBNLWSHKh2a30DoXe8/edit?usp=sharing"",""พังงา!M433"")"),20440)</f>
        <v>20440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IFERROR(__xludf.DUMMYFUNCTION("IMPORTRANGE(""https://docs.google.com/spreadsheets/d/1IYY_tgx_IHuhSq3AJ5eI5OnqOPBNLWSHKh2a30DoXe8/edit?usp=sharing"",""พังงา!M436"")"),25180)</f>
        <v>25180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IFERROR(__xludf.DUMMYFUNCTION("IMPORTRANGE(""https://docs.google.com/spreadsheets/d/1IYY_tgx_IHuhSq3AJ5eI5OnqOPBNLWSHKh2a30DoXe8/edit?usp=sharing"",""พังงา!J459"")"),1180)</f>
        <v>1180</v>
      </c>
      <c r="K564" s="378">
        <f ca="1">IF(I564&gt;0,J564*100/I564,0)</f>
        <v>295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IFERROR(__xludf.DUMMYFUNCTION("IMPORTRANGE(""https://docs.google.com/spreadsheets/d/1IYY_tgx_IHuhSq3AJ5eI5OnqOPBNLWSHKh2a30DoXe8/edit?usp=sharing"",""พังงา!M459"")"),125012)</f>
        <v>125012</v>
      </c>
      <c r="O564" s="379">
        <f t="shared" ref="O564:O568" ca="1" si="122">+IF(L564&gt;0,N564*100/L564,0)</f>
        <v>98.527742749054227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IFERROR(__xludf.DUMMYFUNCTION("IMPORTRANGE(""https://docs.google.com/spreadsheets/d/1IYY_tgx_IHuhSq3AJ5eI5OnqOPBNLWSHKh2a30DoXe8/edit?usp=sharing"",""พังงา!M461"")"),125012)</f>
        <v>125012</v>
      </c>
      <c r="O566" s="175">
        <f t="shared" ca="1" si="122"/>
        <v>98.527742749054227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IFERROR(__xludf.DUMMYFUNCTION("IMPORTRANGE(""https://docs.google.com/spreadsheets/d/1IYY_tgx_IHuhSq3AJ5eI5OnqOPBNLWSHKh2a30DoXe8/edit?usp=sharing"",""พังงา!M463"")"),125012)</f>
        <v>125012</v>
      </c>
      <c r="O568" s="175">
        <f t="shared" ca="1" si="122"/>
        <v>98.527742749054227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IFERROR(__xludf.DUMMYFUNCTION("IMPORTRANGE(""https://docs.google.com/spreadsheets/d/1IYY_tgx_IHuhSq3AJ5eI5OnqOPBNLWSHKh2a30DoXe8/edit?usp=sharing"",""พังงา!M466"")"),97902)</f>
        <v>97902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IFERROR(__xludf.DUMMYFUNCTION("IMPORTRANGE(""https://docs.google.com/spreadsheets/d/1IYY_tgx_IHuhSq3AJ5eI5OnqOPBNLWSHKh2a30DoXe8/edit?usp=sharing"",""พังงา!M467"")"),27110)</f>
        <v>27110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IFERROR(__xludf.DUMMYFUNCTION("IMPORTRANGE(""https://docs.google.com/spreadsheets/d/1IYY_tgx_IHuhSq3AJ5eI5OnqOPBNLWSHKh2a30DoXe8/edit?usp=sharing"",""พังงา!J468"")"),1180)</f>
        <v>1180</v>
      </c>
      <c r="K573" s="208">
        <f ca="1">IF(I573&gt;0,J573*100/I573,0)</f>
        <v>295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IFERROR(__xludf.DUMMYFUNCTION("IMPORTRANGE(""https://docs.google.com/spreadsheets/d/1IYY_tgx_IHuhSq3AJ5eI5OnqOPBNLWSHKh2a30DoXe8/edit?usp=sharing"",""พังงา!J471"")"),266)</f>
        <v>266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IFERROR(__xludf.DUMMYFUNCTION("IMPORTRANGE(""https://docs.google.com/spreadsheets/d/1IYY_tgx_IHuhSq3AJ5eI5OnqOPBNLWSHKh2a30DoXe8/edit?usp=sharing"",""พังงา!J472"")"),914)</f>
        <v>914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IFERROR(__xludf.DUMMYFUNCTION("IMPORTRANGE(""https://docs.google.com/spreadsheets/d/1IYY_tgx_IHuhSq3AJ5eI5OnqOPBNLWSHKh2a30DoXe8/edit?usp=sharing"",""พังงา!L492"")"),2600)</f>
        <v>2600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73.84615384615384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IFERROR(__xludf.DUMMYFUNCTION("IMPORTRANGE(""https://docs.google.com/spreadsheets/d/1IYY_tgx_IHuhSq3AJ5eI5OnqOPBNLWSHKh2a30DoXe8/edit?usp=sharing"",""พังงา!L494"")"),2600)</f>
        <v>2600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73.84615384615384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IFERROR(__xludf.DUMMYFUNCTION("IMPORTRANGE(""https://docs.google.com/spreadsheets/d/1IYY_tgx_IHuhSq3AJ5eI5OnqOPBNLWSHKh2a30DoXe8/edit?usp=sharing"",""พังงา!L496"")"),2600)</f>
        <v>2600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73.84615384615384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IFERROR(__xludf.DUMMYFUNCTION("IMPORTRANGE(""https://docs.google.com/spreadsheets/d/1IYY_tgx_IHuhSq3AJ5eI5OnqOPBNLWSHKh2a30DoXe8/edit?usp=sharing"",""พังงา!J523"")"),1205148.99)</f>
        <v>1205148.99</v>
      </c>
      <c r="K628" s="348">
        <f t="shared" ref="K628:K635" ca="1" si="129">IF(I628&gt;0,J628*100/I628,0)</f>
        <v>100.32299010194228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IFERROR(__xludf.DUMMYFUNCTION("IMPORTRANGE(""https://docs.google.com/spreadsheets/d/1IYY_tgx_IHuhSq3AJ5eI5OnqOPBNLWSHKh2a30DoXe8/edit?usp=sharing"",""พังงา!J524"")"),90)</f>
        <v>90</v>
      </c>
      <c r="K629" s="348">
        <f t="shared" ca="1" si="129"/>
        <v>98.901098901098905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IFERROR(__xludf.DUMMYFUNCTION("IMPORTRANGE(""https://docs.google.com/spreadsheets/d/1IYY_tgx_IHuhSq3AJ5eI5OnqOPBNLWSHKh2a30DoXe8/edit?usp=sharing"",""พังงา!J525"")"),140191.22)</f>
        <v>140191.22</v>
      </c>
      <c r="K630" s="348">
        <f t="shared" ca="1" si="129"/>
        <v>38.576783076510615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IFERROR(__xludf.DUMMYFUNCTION("IMPORTRANGE(""https://docs.google.com/spreadsheets/d/1IYY_tgx_IHuhSq3AJ5eI5OnqOPBNLWSHKh2a30DoXe8/edit?usp=sharing"",""พังงา!J526"")"),17)</f>
        <v>17</v>
      </c>
      <c r="K631" s="348">
        <f t="shared" ca="1" si="129"/>
        <v>113.33333333333333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IFERROR(__xludf.DUMMYFUNCTION("IMPORTRANGE(""https://docs.google.com/spreadsheets/d/1IYY_tgx_IHuhSq3AJ5eI5OnqOPBNLWSHKh2a30DoXe8/edit?usp=sharing"",""พังงา!J527"")"),12758.68)</f>
        <v>12758.68</v>
      </c>
      <c r="K632" s="348">
        <f t="shared" ca="1" si="129"/>
        <v>70.911653612977958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IFERROR(__xludf.DUMMYFUNCTION("IMPORTRANGE(""https://docs.google.com/spreadsheets/d/1IYY_tgx_IHuhSq3AJ5eI5OnqOPBNLWSHKh2a30DoXe8/edit?usp=sharing"",""พังงา!J528"")"),42)</f>
        <v>42</v>
      </c>
      <c r="K633" s="348">
        <f t="shared" ca="1" si="129"/>
        <v>85.714285714285708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IFERROR(__xludf.DUMMYFUNCTION("IMPORTRANGE(""https://docs.google.com/spreadsheets/d/1IYY_tgx_IHuhSq3AJ5eI5OnqOPBNLWSHKh2a30DoXe8/edit?usp=sharing"",""พังงา!J529"")"),760000)</f>
        <v>760000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IFERROR(__xludf.DUMMYFUNCTION("IMPORTRANGE(""https://docs.google.com/spreadsheets/d/1IYY_tgx_IHuhSq3AJ5eI5OnqOPBNLWSHKh2a30DoXe8/edit?usp=sharing"",""พังงา!I530"")"),19)</f>
        <v>19</v>
      </c>
      <c r="J635" s="518">
        <f ca="1">IFERROR(__xludf.DUMMYFUNCTION("IMPORTRANGE(""https://docs.google.com/spreadsheets/d/1IYY_tgx_IHuhSq3AJ5eI5OnqOPBNLWSHKh2a30DoXe8/edit?usp=sharing"",""พังงา!J530"")"),19)</f>
        <v>19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4" t="s">
        <v>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</row>
    <row r="2" spans="1:16" ht="18" customHeight="1" x14ac:dyDescent="0.25">
      <c r="A2" s="584" t="s">
        <v>275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</row>
    <row r="3" spans="1:16" ht="18" customHeight="1" x14ac:dyDescent="0.25">
      <c r="A3" s="584" t="s">
        <v>290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5" t="s">
        <v>3</v>
      </c>
      <c r="I5" s="587" t="s">
        <v>4</v>
      </c>
      <c r="J5" s="588"/>
      <c r="K5" s="589"/>
      <c r="L5" s="590" t="s">
        <v>5</v>
      </c>
      <c r="M5" s="589"/>
      <c r="N5" s="591" t="s">
        <v>6</v>
      </c>
      <c r="O5" s="588"/>
      <c r="P5" s="589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6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98" t="s">
        <v>15</v>
      </c>
      <c r="B7" s="588"/>
      <c r="C7" s="588"/>
      <c r="D7" s="588"/>
      <c r="E7" s="588"/>
      <c r="F7" s="588"/>
      <c r="G7" s="589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99" t="s">
        <v>17</v>
      </c>
      <c r="E8" s="576"/>
      <c r="F8" s="576"/>
      <c r="G8" s="576"/>
      <c r="H8" s="20" t="s">
        <v>12</v>
      </c>
      <c r="I8" s="21"/>
      <c r="J8" s="21"/>
      <c r="K8" s="22"/>
      <c r="L8" s="23">
        <f t="shared" ref="L8:N8" ca="1" si="0">L9+L10</f>
        <v>4957776.21</v>
      </c>
      <c r="M8" s="23">
        <f t="shared" ca="1" si="0"/>
        <v>3273989.21</v>
      </c>
      <c r="N8" s="23">
        <f t="shared" ca="1" si="0"/>
        <v>4629440.5199999996</v>
      </c>
      <c r="O8" s="22">
        <f t="shared" ref="O8:O16" ca="1" si="1">IF(L8&gt;0,N8*100/L8,0)</f>
        <v>93.377359604539294</v>
      </c>
      <c r="P8" s="22">
        <f t="shared" ref="P8:P16" ca="1" si="2">IF(M8&gt;0,N8*100/M8,0)</f>
        <v>141.4006040661325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4957776.21</v>
      </c>
      <c r="M10" s="30">
        <f t="shared" ca="1" si="4"/>
        <v>3273989.21</v>
      </c>
      <c r="N10" s="30">
        <f t="shared" ca="1" si="4"/>
        <v>4629440.5199999996</v>
      </c>
      <c r="O10" s="29">
        <f t="shared" ca="1" si="1"/>
        <v>93.377359604539294</v>
      </c>
      <c r="P10" s="29">
        <f t="shared" ca="1" si="2"/>
        <v>141.4006040661325</v>
      </c>
    </row>
    <row r="11" spans="1:16" ht="21.75" customHeight="1" x14ac:dyDescent="0.3">
      <c r="A11" s="31"/>
      <c r="B11" s="32"/>
      <c r="C11" s="33" t="s">
        <v>16</v>
      </c>
      <c r="D11" s="572" t="s">
        <v>20</v>
      </c>
      <c r="E11" s="573"/>
      <c r="F11" s="57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4616576.21</v>
      </c>
      <c r="M12" s="38">
        <f t="shared" ca="1" si="6"/>
        <v>3035789.21</v>
      </c>
      <c r="N12" s="38">
        <f t="shared" ca="1" si="6"/>
        <v>4288240.5199999996</v>
      </c>
      <c r="O12" s="38">
        <f t="shared" ca="1" si="1"/>
        <v>92.887896244650094</v>
      </c>
      <c r="P12" s="38">
        <f t="shared" ca="1" si="2"/>
        <v>141.25620138164993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1884039.21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2732537</v>
      </c>
      <c r="M14" s="38">
        <f t="shared" si="8"/>
        <v>0</v>
      </c>
      <c r="N14" s="38">
        <f t="shared" ca="1" si="8"/>
        <v>1252451.31</v>
      </c>
      <c r="O14" s="41">
        <f t="shared" ca="1" si="1"/>
        <v>45.834742951330576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2" t="s">
        <v>23</v>
      </c>
      <c r="E15" s="57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341200</v>
      </c>
      <c r="M16" s="38">
        <f t="shared" ca="1" si="10"/>
        <v>238200</v>
      </c>
      <c r="N16" s="38">
        <f t="shared" ca="1" si="10"/>
        <v>341200</v>
      </c>
      <c r="O16" s="50">
        <f t="shared" ca="1" si="1"/>
        <v>100</v>
      </c>
      <c r="P16" s="50">
        <f t="shared" ca="1" si="2"/>
        <v>143.24097397145255</v>
      </c>
    </row>
    <row r="17" spans="1:16" ht="21.75" customHeight="1" x14ac:dyDescent="0.3">
      <c r="A17" s="598" t="s">
        <v>24</v>
      </c>
      <c r="B17" s="588"/>
      <c r="C17" s="588"/>
      <c r="D17" s="588"/>
      <c r="E17" s="588"/>
      <c r="F17" s="588"/>
      <c r="G17" s="589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99" t="s">
        <v>17</v>
      </c>
      <c r="E18" s="576"/>
      <c r="F18" s="576"/>
      <c r="G18" s="576"/>
      <c r="H18" s="20" t="s">
        <v>12</v>
      </c>
      <c r="I18" s="21"/>
      <c r="J18" s="21"/>
      <c r="K18" s="22"/>
      <c r="L18" s="23">
        <f t="shared" ref="L18:N18" ca="1" si="11">L19+L20</f>
        <v>3273989.21</v>
      </c>
      <c r="M18" s="23">
        <f t="shared" ca="1" si="11"/>
        <v>3273989.21</v>
      </c>
      <c r="N18" s="23">
        <f t="shared" ca="1" si="11"/>
        <v>3273989.21</v>
      </c>
      <c r="O18" s="22">
        <f t="shared" ref="O18:O20" ca="1" si="12">IF(L18&gt;0,N18*100/L18,0)</f>
        <v>100</v>
      </c>
      <c r="P18" s="22">
        <f t="shared" ref="P18:P26" ca="1" si="13">IF(M18&gt;0,N18*100/M18,0)</f>
        <v>100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3273989.21</v>
      </c>
      <c r="M20" s="30">
        <f t="shared" ca="1" si="15"/>
        <v>3273989.21</v>
      </c>
      <c r="N20" s="30">
        <f t="shared" ca="1" si="15"/>
        <v>3273989.21</v>
      </c>
      <c r="O20" s="29">
        <f t="shared" ca="1" si="12"/>
        <v>100</v>
      </c>
      <c r="P20" s="29">
        <f t="shared" ca="1" si="13"/>
        <v>100</v>
      </c>
    </row>
    <row r="21" spans="1:16" ht="21.75" customHeight="1" x14ac:dyDescent="0.3">
      <c r="A21" s="31"/>
      <c r="B21" s="32"/>
      <c r="C21" s="33" t="s">
        <v>16</v>
      </c>
      <c r="D21" s="572" t="s">
        <v>20</v>
      </c>
      <c r="E21" s="573"/>
      <c r="F21" s="573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3035789.21</v>
      </c>
      <c r="M22" s="42">
        <f t="shared" ca="1" si="18"/>
        <v>3035789.21</v>
      </c>
      <c r="N22" s="41">
        <f t="shared" ca="1" si="18"/>
        <v>3035789.21</v>
      </c>
      <c r="O22" s="41">
        <f t="shared" ca="1" si="17"/>
        <v>100</v>
      </c>
      <c r="P22" s="41">
        <f t="shared" ca="1" si="13"/>
        <v>100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1884039.21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1151750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2" t="s">
        <v>23</v>
      </c>
      <c r="E25" s="573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238200</v>
      </c>
      <c r="M26" s="50">
        <f t="shared" ca="1" si="22"/>
        <v>238200</v>
      </c>
      <c r="N26" s="50">
        <f t="shared" ca="1" si="22"/>
        <v>238200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98" t="s">
        <v>25</v>
      </c>
      <c r="B27" s="588"/>
      <c r="C27" s="588"/>
      <c r="D27" s="588"/>
      <c r="E27" s="588"/>
      <c r="F27" s="588"/>
      <c r="G27" s="589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99" t="s">
        <v>17</v>
      </c>
      <c r="E28" s="576"/>
      <c r="F28" s="576"/>
      <c r="G28" s="576"/>
      <c r="H28" s="20" t="s">
        <v>12</v>
      </c>
      <c r="I28" s="21"/>
      <c r="J28" s="21"/>
      <c r="K28" s="22"/>
      <c r="L28" s="23">
        <f t="shared" ref="L28:N28" ca="1" si="23">L29+L30</f>
        <v>1683787</v>
      </c>
      <c r="M28" s="23">
        <f t="shared" si="23"/>
        <v>0</v>
      </c>
      <c r="N28" s="23">
        <f t="shared" ca="1" si="23"/>
        <v>1355451.31</v>
      </c>
      <c r="O28" s="22">
        <f t="shared" ref="O28:O30" ca="1" si="24">IF(L28&gt;0,N28*100/L28,0)</f>
        <v>80.500164807068828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1683787</v>
      </c>
      <c r="M30" s="30">
        <f t="shared" si="27"/>
        <v>0</v>
      </c>
      <c r="N30" s="30">
        <f t="shared" ca="1" si="27"/>
        <v>1355451.31</v>
      </c>
      <c r="O30" s="29">
        <f t="shared" ca="1" si="24"/>
        <v>80.500164807068828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2" t="s">
        <v>20</v>
      </c>
      <c r="E31" s="573"/>
      <c r="F31" s="573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1580787</v>
      </c>
      <c r="M32" s="41">
        <f>M352+M383+M404+M437+M457+M535+M553+M566+M582+M599</f>
        <v>0</v>
      </c>
      <c r="N32" s="41">
        <f ca="1">N352+N383+N404+N437+N457+N535+N553+N566+N582+N599-103000</f>
        <v>1252451.31</v>
      </c>
      <c r="O32" s="41">
        <f t="shared" ca="1" si="29"/>
        <v>79.229605886182014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1580787</v>
      </c>
      <c r="M34" s="41">
        <f t="shared" si="31"/>
        <v>0</v>
      </c>
      <c r="N34" s="41">
        <f t="shared" ca="1" si="31"/>
        <v>1252451.31</v>
      </c>
      <c r="O34" s="41">
        <f t="shared" ca="1" si="29"/>
        <v>79.229605886182014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2" t="s">
        <v>23</v>
      </c>
      <c r="E35" s="573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3273989.21</v>
      </c>
      <c r="M37" s="55">
        <f t="shared" ca="1" si="32"/>
        <v>3273989.21</v>
      </c>
      <c r="N37" s="55">
        <f t="shared" ca="1" si="32"/>
        <v>3273989.21</v>
      </c>
      <c r="O37" s="56">
        <f t="shared" ca="1" si="29"/>
        <v>100</v>
      </c>
      <c r="P37" s="56">
        <f t="shared" ca="1" si="25"/>
        <v>100</v>
      </c>
    </row>
    <row r="38" spans="1:16" ht="21.75" customHeight="1" x14ac:dyDescent="0.3">
      <c r="A38" s="600" t="s">
        <v>27</v>
      </c>
      <c r="B38" s="588"/>
      <c r="C38" s="588"/>
      <c r="D38" s="588"/>
      <c r="E38" s="588"/>
      <c r="F38" s="588"/>
      <c r="G38" s="589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601" t="s">
        <v>28</v>
      </c>
      <c r="C39" s="576"/>
      <c r="D39" s="576"/>
      <c r="E39" s="576"/>
      <c r="F39" s="576"/>
      <c r="G39" s="57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602" t="s">
        <v>17</v>
      </c>
      <c r="E41" s="573"/>
      <c r="F41" s="573"/>
      <c r="G41" s="573"/>
      <c r="H41" s="76" t="s">
        <v>12</v>
      </c>
      <c r="I41" s="77"/>
      <c r="J41" s="77"/>
      <c r="K41" s="78"/>
      <c r="L41" s="79">
        <f t="shared" ref="L41:N41" ca="1" si="33">L42+L43</f>
        <v>637900</v>
      </c>
      <c r="M41" s="79">
        <f t="shared" ca="1" si="33"/>
        <v>637900</v>
      </c>
      <c r="N41" s="79">
        <f t="shared" ca="1" si="33"/>
        <v>637900</v>
      </c>
      <c r="O41" s="78">
        <f t="shared" ref="O41:O43" ca="1" si="34">IF(L41&gt;0,N41*100/L41,0)</f>
        <v>100</v>
      </c>
      <c r="P41" s="78">
        <f t="shared" ref="P41:P43" ca="1" si="35">IF(M41&gt;0,N41*100/M41,0)</f>
        <v>100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637900</v>
      </c>
      <c r="M43" s="79">
        <f t="shared" ca="1" si="37"/>
        <v>637900</v>
      </c>
      <c r="N43" s="79">
        <f t="shared" ca="1" si="37"/>
        <v>637900</v>
      </c>
      <c r="O43" s="78">
        <f t="shared" ca="1" si="34"/>
        <v>100</v>
      </c>
      <c r="P43" s="78">
        <f t="shared" ca="1" si="35"/>
        <v>100</v>
      </c>
    </row>
    <row r="44" spans="1:16" ht="21.75" customHeight="1" x14ac:dyDescent="0.3">
      <c r="A44" s="80"/>
      <c r="B44" s="81"/>
      <c r="C44" s="82" t="s">
        <v>16</v>
      </c>
      <c r="D44" s="574" t="s">
        <v>20</v>
      </c>
      <c r="E44" s="573"/>
      <c r="F44" s="573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631100</v>
      </c>
      <c r="M45" s="91">
        <f ca="1">IFERROR(__xludf.DUMMYFUNCTION("IMPORTRANGE(""https://docs.google.com/spreadsheets/d/1Yj_ptqi66GCucihVvJfMjLAmec39IyEx_6qawtMGysU/edit?usp=sharing"",""สบก!Q88"")"),631100)</f>
        <v>631100</v>
      </c>
      <c r="N45" s="91">
        <f ca="1">IFERROR(__xludf.DUMMYFUNCTION("IMPORTRANGE(""https://docs.google.com/spreadsheets/d/1Yj_ptqi66GCucihVvJfMjLAmec39IyEx_6qawtMGysU/edit?usp=sharing"",""สบก!R88"")"),631100)</f>
        <v>631100</v>
      </c>
      <c r="O45" s="92">
        <f ca="1">IF(L45&gt;0,N45*100/L45,0)</f>
        <v>100</v>
      </c>
      <c r="P45" s="92">
        <f ca="1">IF(M45&gt;0,N45*100/M45,0)</f>
        <v>100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IFERROR(__xludf.DUMMYFUNCTION("IMPORTRANGE(""https://docs.google.com/spreadsheets/d/1Yj_ptqi66GCucihVvJfMjLAmec39IyEx_6qawtMGysU/edit?usp=sharing"",""สบก!M88"")"),631100)</f>
        <v>631100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4" t="s">
        <v>23</v>
      </c>
      <c r="E48" s="573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IFERROR(__xludf.DUMMYFUNCTION("IMPORTRANGE(""https://docs.google.com/spreadsheets/d/1Yj_ptqi66GCucihVvJfMjLAmec39IyEx_6qawtMGysU/edit?usp=sharing"",""สบก!O88"")"),6800)</f>
        <v>6800</v>
      </c>
      <c r="M49" s="101">
        <f ca="1">L49</f>
        <v>6800</v>
      </c>
      <c r="N49" s="91">
        <f ca="1">IFERROR(__xludf.DUMMYFUNCTION("IMPORTRANGE(""https://docs.google.com/spreadsheets/d/1Yj_ptqi66GCucihVvJfMjLAmec39IyEx_6qawtMGysU/edit?usp=sharing"",""สบก!S88"")"),6800)</f>
        <v>6800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603" t="s">
        <v>32</v>
      </c>
      <c r="C52" s="573"/>
      <c r="D52" s="573"/>
      <c r="E52" s="573"/>
      <c r="F52" s="573"/>
      <c r="G52" s="573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604" t="s">
        <v>17</v>
      </c>
      <c r="E53" s="573"/>
      <c r="F53" s="573"/>
      <c r="G53" s="573"/>
      <c r="H53" s="122" t="s">
        <v>12</v>
      </c>
      <c r="I53" s="123"/>
      <c r="J53" s="123"/>
      <c r="K53" s="124"/>
      <c r="L53" s="125">
        <f t="shared" ref="L53:N53" ca="1" si="38">L54+L55</f>
        <v>626739.21</v>
      </c>
      <c r="M53" s="125">
        <f t="shared" ca="1" si="38"/>
        <v>626739.21</v>
      </c>
      <c r="N53" s="125">
        <f t="shared" ca="1" si="38"/>
        <v>626739.21</v>
      </c>
      <c r="O53" s="124">
        <f t="shared" ref="O53:O55" ca="1" si="39">IF(L53&gt;0,N53*100/L53,0)</f>
        <v>100</v>
      </c>
      <c r="P53" s="124">
        <f t="shared" ref="P53:P55" ca="1" si="40">IF(M53&gt;0,N53*100/M53,0)</f>
        <v>100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626739.21</v>
      </c>
      <c r="M55" s="125">
        <f t="shared" ca="1" si="42"/>
        <v>626739.21</v>
      </c>
      <c r="N55" s="125">
        <f t="shared" ca="1" si="42"/>
        <v>626739.21</v>
      </c>
      <c r="O55" s="124">
        <f t="shared" ca="1" si="39"/>
        <v>100</v>
      </c>
      <c r="P55" s="124">
        <f t="shared" ca="1" si="40"/>
        <v>100</v>
      </c>
    </row>
    <row r="56" spans="1:16" ht="21.75" customHeight="1" x14ac:dyDescent="0.3">
      <c r="A56" s="80"/>
      <c r="B56" s="81"/>
      <c r="C56" s="82" t="s">
        <v>16</v>
      </c>
      <c r="D56" s="574" t="s">
        <v>20</v>
      </c>
      <c r="E56" s="573"/>
      <c r="F56" s="573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626739.21</v>
      </c>
      <c r="M57" s="91">
        <f ca="1">IFERROR(__xludf.DUMMYFUNCTION("IMPORTRANGE(""https://docs.google.com/spreadsheets/d/1Yj_ptqi66GCucihVvJfMjLAmec39IyEx_6qawtMGysU/edit?usp=sharing"",""สบก!Z88"")"),626739.21)</f>
        <v>626739.21</v>
      </c>
      <c r="N57" s="91">
        <f ca="1">IFERROR(__xludf.DUMMYFUNCTION("IMPORTRANGE(""https://docs.google.com/spreadsheets/d/1Yj_ptqi66GCucihVvJfMjLAmec39IyEx_6qawtMGysU/edit?usp=sharing"",""สบก!AA88"")"),626739.21)</f>
        <v>626739.21</v>
      </c>
      <c r="O57" s="92">
        <f ca="1">IF(L57&gt;0,N57*100/L57,0)</f>
        <v>100</v>
      </c>
      <c r="P57" s="92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IFERROR(__xludf.DUMMYFUNCTION("IMPORTRANGE(""https://docs.google.com/spreadsheets/d/1Yj_ptqi66GCucihVvJfMjLAmec39IyEx_6qawtMGysU/edit?usp=sharing"",""สบก!V88"")"),626739.21)</f>
        <v>626739.21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4" t="s">
        <v>23</v>
      </c>
      <c r="E60" s="573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5" t="s">
        <v>17</v>
      </c>
      <c r="E66" s="576"/>
      <c r="F66" s="576"/>
      <c r="G66" s="576"/>
      <c r="H66" s="153" t="s">
        <v>12</v>
      </c>
      <c r="I66" s="154"/>
      <c r="J66" s="154"/>
      <c r="K66" s="155"/>
      <c r="L66" s="156">
        <f t="shared" ref="L66:N66" ca="1" si="44">L67+L68</f>
        <v>727420</v>
      </c>
      <c r="M66" s="156">
        <f t="shared" ca="1" si="44"/>
        <v>727420</v>
      </c>
      <c r="N66" s="156">
        <f t="shared" ca="1" si="44"/>
        <v>727420</v>
      </c>
      <c r="O66" s="155">
        <f t="shared" ref="O66:O68" ca="1" si="45">IF(L66&gt;0,N66*100/L66,0)</f>
        <v>100</v>
      </c>
      <c r="P66" s="155">
        <f t="shared" ref="P66:P68" ca="1" si="46">IF(M66&gt;0,N66*100/M66,0)</f>
        <v>100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727420</v>
      </c>
      <c r="M68" s="161">
        <f t="shared" ca="1" si="48"/>
        <v>727420</v>
      </c>
      <c r="N68" s="161">
        <f t="shared" ca="1" si="48"/>
        <v>727420</v>
      </c>
      <c r="O68" s="160">
        <f t="shared" ca="1" si="45"/>
        <v>100</v>
      </c>
      <c r="P68" s="160">
        <f t="shared" ca="1" si="46"/>
        <v>100</v>
      </c>
    </row>
    <row r="69" spans="1:16" ht="21.75" customHeight="1" x14ac:dyDescent="0.3">
      <c r="A69" s="162"/>
      <c r="B69" s="163"/>
      <c r="C69" s="163" t="s">
        <v>16</v>
      </c>
      <c r="D69" s="572" t="s">
        <v>20</v>
      </c>
      <c r="E69" s="573"/>
      <c r="F69" s="573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727420</v>
      </c>
      <c r="M70" s="173">
        <f ca="1">IFERROR(__xludf.DUMMYFUNCTION("IMPORTRANGE(""https://docs.google.com/spreadsheets/d/1Yj_ptqi66GCucihVvJfMjLAmec39IyEx_6qawtMGysU/edit?usp=sharing"",""สบก!AI88"")"),727420)</f>
        <v>727420</v>
      </c>
      <c r="N70" s="174">
        <f ca="1">IFERROR(__xludf.DUMMYFUNCTION("IMPORTRANGE(""https://docs.google.com/spreadsheets/d/1Yj_ptqi66GCucihVvJfMjLAmec39IyEx_6qawtMGysU/edit?usp=sharing"",""สบก!AJ88"")"),727420)</f>
        <v>727420</v>
      </c>
      <c r="O70" s="175">
        <f ca="1">IF(L70&gt;0,N70*100/L70,0)</f>
        <v>100</v>
      </c>
      <c r="P70" s="175">
        <f ca="1">IF(M70&gt;0,N70*100/M70,0)</f>
        <v>100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IFERROR(__xludf.DUMMYFUNCTION("IMPORTRANGE(""https://docs.google.com/spreadsheets/d/1Yj_ptqi66GCucihVvJfMjLAmec39IyEx_6qawtMGysU/edit?usp=sharing"",""สบก!AF88"")"),539220)</f>
        <v>539220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4" t="s">
        <v>23</v>
      </c>
      <c r="E73" s="573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IFERROR(__xludf.DUMMYFUNCTION("IMPORTRANGE(""https://docs.google.com/spreadsheets/d/1IYY_tgx_IHuhSq3AJ5eI5OnqOPBNLWSHKh2a30DoXe8/edit?usp=sharing"",""พัทลุง!J29"")"),1)</f>
        <v>1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IFERROR(__xludf.DUMMYFUNCTION("IMPORTRANGE(""https://docs.google.com/spreadsheets/d/1IYY_tgx_IHuhSq3AJ5eI5OnqOPBNLWSHKh2a30DoXe8/edit?usp=sharing"",""พัทลุง!J30"")"),1)</f>
        <v>1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5" t="s">
        <v>17</v>
      </c>
      <c r="E94" s="576"/>
      <c r="F94" s="576"/>
      <c r="G94" s="576"/>
      <c r="H94" s="153" t="s">
        <v>12</v>
      </c>
      <c r="I94" s="166"/>
      <c r="J94" s="166"/>
      <c r="K94" s="167"/>
      <c r="L94" s="156">
        <f t="shared" ref="L94:N94" ca="1" si="51">L95+L96</f>
        <v>169500</v>
      </c>
      <c r="M94" s="156">
        <f t="shared" ca="1" si="51"/>
        <v>169500</v>
      </c>
      <c r="N94" s="156">
        <f t="shared" ca="1" si="51"/>
        <v>169500</v>
      </c>
      <c r="O94" s="155">
        <f t="shared" ref="O94:O96" ca="1" si="52">IF(L94&gt;0,N94*100/L94,0)</f>
        <v>100</v>
      </c>
      <c r="P94" s="155">
        <f t="shared" ref="P94:P96" ca="1" si="53">IF(M94&gt;0,N94*100/M94,0)</f>
        <v>100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169500</v>
      </c>
      <c r="M96" s="161">
        <f t="shared" ca="1" si="55"/>
        <v>169500</v>
      </c>
      <c r="N96" s="161">
        <f t="shared" ca="1" si="55"/>
        <v>169500</v>
      </c>
      <c r="O96" s="160">
        <f t="shared" ca="1" si="52"/>
        <v>100</v>
      </c>
      <c r="P96" s="160">
        <f t="shared" ca="1" si="53"/>
        <v>100</v>
      </c>
    </row>
    <row r="97" spans="1:16" ht="21.75" customHeight="1" x14ac:dyDescent="0.3">
      <c r="A97" s="162"/>
      <c r="B97" s="163"/>
      <c r="C97" s="163" t="s">
        <v>16</v>
      </c>
      <c r="D97" s="572" t="s">
        <v>20</v>
      </c>
      <c r="E97" s="573"/>
      <c r="F97" s="573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77100</v>
      </c>
      <c r="M98" s="173">
        <f ca="1">IFERROR(__xludf.DUMMYFUNCTION("IMPORTRANGE(""https://docs.google.com/spreadsheets/d/1Yj_ptqi66GCucihVvJfMjLAmec39IyEx_6qawtMGysU/edit?usp=sharing"",""สบก!AR88"")"),77100)</f>
        <v>77100</v>
      </c>
      <c r="N98" s="174">
        <f ca="1">IFERROR(__xludf.DUMMYFUNCTION("IMPORTRANGE(""https://docs.google.com/spreadsheets/d/1Yj_ptqi66GCucihVvJfMjLAmec39IyEx_6qawtMGysU/edit?usp=sharing"",""สบก!AS88"")"),77100)</f>
        <v>77100</v>
      </c>
      <c r="O98" s="175">
        <f ca="1">IF(L98&gt;0,N98*100/L98,0)</f>
        <v>100</v>
      </c>
      <c r="P98" s="175">
        <f ca="1">IF(M98&gt;0,N98*100/M98,0)</f>
        <v>100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IFERROR(__xludf.DUMMYFUNCTION("IMPORTRANGE(""https://docs.google.com/spreadsheets/d/1Yj_ptqi66GCucihVvJfMjLAmec39IyEx_6qawtMGysU/edit?usp=sharing"",""สบก!AO88"")"),77100)</f>
        <v>77100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4" t="s">
        <v>23</v>
      </c>
      <c r="E101" s="573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IFERROR(__xludf.DUMMYFUNCTION("IMPORTRANGE(""https://docs.google.com/spreadsheets/d/1IYY_tgx_IHuhSq3AJ5eI5OnqOPBNLWSHKh2a30DoXe8/edit?usp=sharing"",""พัทลุง!J49"")"),1)</f>
        <v>1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IFERROR(__xludf.DUMMYFUNCTION("IMPORTRANGE(""https://docs.google.com/spreadsheets/d/1IYY_tgx_IHuhSq3AJ5eI5OnqOPBNLWSHKh2a30DoXe8/edit?usp=sharing"",""พัทลุง!J50"")"),1)</f>
        <v>1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5" t="s">
        <v>17</v>
      </c>
      <c r="E118" s="576"/>
      <c r="F118" s="576"/>
      <c r="G118" s="576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2" t="s">
        <v>20</v>
      </c>
      <c r="E121" s="573"/>
      <c r="F121" s="573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4" t="s">
        <v>23</v>
      </c>
      <c r="E125" s="573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5" t="s">
        <v>17</v>
      </c>
      <c r="E140" s="576"/>
      <c r="F140" s="576"/>
      <c r="G140" s="576"/>
      <c r="H140" s="153" t="s">
        <v>12</v>
      </c>
      <c r="I140" s="166"/>
      <c r="J140" s="166"/>
      <c r="K140" s="167"/>
      <c r="L140" s="156">
        <f t="shared" ref="L140:N140" ca="1" si="63">L141+L142</f>
        <v>113475</v>
      </c>
      <c r="M140" s="156">
        <f t="shared" ca="1" si="63"/>
        <v>113475</v>
      </c>
      <c r="N140" s="156">
        <f t="shared" ca="1" si="63"/>
        <v>113475</v>
      </c>
      <c r="O140" s="155">
        <f t="shared" ref="O140:O142" ca="1" si="64">IF(L140&gt;0,N140*100/L140,0)</f>
        <v>100</v>
      </c>
      <c r="P140" s="155">
        <f t="shared" ref="P140:P142" ca="1" si="65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113475</v>
      </c>
      <c r="M142" s="161">
        <f t="shared" ca="1" si="67"/>
        <v>113475</v>
      </c>
      <c r="N142" s="161">
        <f t="shared" ca="1" si="67"/>
        <v>113475</v>
      </c>
      <c r="O142" s="160">
        <f t="shared" ca="1" si="64"/>
        <v>100</v>
      </c>
      <c r="P142" s="160">
        <f t="shared" ca="1" si="65"/>
        <v>100</v>
      </c>
    </row>
    <row r="143" spans="1:16" ht="21.75" customHeight="1" x14ac:dyDescent="0.3">
      <c r="A143" s="162"/>
      <c r="B143" s="163"/>
      <c r="C143" s="163" t="s">
        <v>16</v>
      </c>
      <c r="D143" s="572" t="s">
        <v>20</v>
      </c>
      <c r="E143" s="573"/>
      <c r="F143" s="573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113475</v>
      </c>
      <c r="M144" s="173">
        <f ca="1">IFERROR(__xludf.DUMMYFUNCTION("IMPORTRANGE(""https://docs.google.com/spreadsheets/d/1Yj_ptqi66GCucihVvJfMjLAmec39IyEx_6qawtMGysU/edit?usp=sharing"",""สบก!BJ88"")"),113475)</f>
        <v>113475</v>
      </c>
      <c r="N144" s="174">
        <f ca="1">IFERROR(__xludf.DUMMYFUNCTION("IMPORTRANGE(""https://docs.google.com/spreadsheets/d/1Yj_ptqi66GCucihVvJfMjLAmec39IyEx_6qawtMGysU/edit?usp=sharing"",""สบก!BK88"")"),113475)</f>
        <v>113475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IFERROR(__xludf.DUMMYFUNCTION("IMPORTRANGE(""https://docs.google.com/spreadsheets/d/1Yj_ptqi66GCucihVvJfMjLAmec39IyEx_6qawtMGysU/edit?usp=sharing"",""สบก!BG88"")"),113475)</f>
        <v>113475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4" t="s">
        <v>23</v>
      </c>
      <c r="E147" s="573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IFERROR(__xludf.DUMMYFUNCTION("IMPORTRANGE(""https://docs.google.com/spreadsheets/d/1IYY_tgx_IHuhSq3AJ5eI5OnqOPBNLWSHKh2a30DoXe8/edit?usp=sharing"",""พัทลุง!J80"")"),0)</f>
        <v>0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IFERROR(__xludf.DUMMYFUNCTION("IMPORTRANGE(""https://docs.google.com/spreadsheets/d/1IYY_tgx_IHuhSq3AJ5eI5OnqOPBNLWSHKh2a30DoXe8/edit?usp=sharing"",""พัทลุง!J81"")"),0)</f>
        <v>0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IFERROR(__xludf.DUMMYFUNCTION("IMPORTRANGE(""https://docs.google.com/spreadsheets/d/1IYY_tgx_IHuhSq3AJ5eI5OnqOPBNLWSHKh2a30DoXe8/edit?usp=sharing"",""พัทลุง!J82"")"),0)</f>
        <v>0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IFERROR(__xludf.DUMMYFUNCTION("IMPORTRANGE(""https://docs.google.com/spreadsheets/d/1IYY_tgx_IHuhSq3AJ5eI5OnqOPBNLWSHKh2a30DoXe8/edit?usp=sharing"",""พัทลุง!J84"")"),75)</f>
        <v>75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IFERROR(__xludf.DUMMYFUNCTION("IMPORTRANGE(""https://docs.google.com/spreadsheets/d/1IYY_tgx_IHuhSq3AJ5eI5OnqOPBNLWSHKh2a30DoXe8/edit?usp=sharing"",""พัทลุง!J85"")"),75)</f>
        <v>75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IFERROR(__xludf.DUMMYFUNCTION("IMPORTRANGE(""https://docs.google.com/spreadsheets/d/1IYY_tgx_IHuhSq3AJ5eI5OnqOPBNLWSHKh2a30DoXe8/edit?usp=sharing"",""พัทลุง!J87"")"),1)</f>
        <v>1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IFERROR(__xludf.DUMMYFUNCTION("IMPORTRANGE(""https://docs.google.com/spreadsheets/d/1IYY_tgx_IHuhSq3AJ5eI5OnqOPBNLWSHKh2a30DoXe8/edit?usp=sharing"",""พัทลุง!J88"")"),1)</f>
        <v>1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IFERROR(__xludf.DUMMYFUNCTION("IMPORTRANGE(""https://docs.google.com/spreadsheets/d/1IYY_tgx_IHuhSq3AJ5eI5OnqOPBNLWSHKh2a30DoXe8/edit?usp=sharing"",""พัทลุง!J96"")"),0)</f>
        <v>0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IFERROR(__xludf.DUMMYFUNCTION("IMPORTRANGE(""https://docs.google.com/spreadsheets/d/1IYY_tgx_IHuhSq3AJ5eI5OnqOPBNLWSHKh2a30DoXe8/edit?usp=sharing"",""พัทลุง!J97"")"),0)</f>
        <v>0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5" t="s">
        <v>17</v>
      </c>
      <c r="E220" s="576"/>
      <c r="F220" s="576"/>
      <c r="G220" s="576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2" t="s">
        <v>20</v>
      </c>
      <c r="E223" s="573"/>
      <c r="F223" s="573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4" t="s">
        <v>23</v>
      </c>
      <c r="E227" s="573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5" t="s">
        <v>17</v>
      </c>
      <c r="E250" s="576"/>
      <c r="F250" s="576"/>
      <c r="G250" s="576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203400</v>
      </c>
      <c r="O250" s="155">
        <f t="shared" ref="O250:O252" ca="1" si="77">IF(L250&gt;0,N250*100/L250,0)</f>
        <v>100</v>
      </c>
      <c r="P250" s="155">
        <f t="shared" ref="P250:P252" ca="1" si="78">IF(M250&gt;0,N250*100/M250,0)</f>
        <v>100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203400</v>
      </c>
      <c r="O252" s="160">
        <f t="shared" ca="1" si="77"/>
        <v>100</v>
      </c>
      <c r="P252" s="160">
        <f t="shared" ca="1" si="78"/>
        <v>100</v>
      </c>
    </row>
    <row r="253" spans="1:16" ht="21.75" customHeight="1" x14ac:dyDescent="0.3">
      <c r="A253" s="162"/>
      <c r="B253" s="163"/>
      <c r="C253" s="163" t="s">
        <v>16</v>
      </c>
      <c r="D253" s="572" t="s">
        <v>20</v>
      </c>
      <c r="E253" s="573"/>
      <c r="F253" s="573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IFERROR(__xludf.DUMMYFUNCTION("IMPORTRANGE(""https://docs.google.com/spreadsheets/d/1Yj_ptqi66GCucihVvJfMjLAmec39IyEx_6qawtMGysU/edit?usp=sharing"",""สบก!CC88"")"),203400)</f>
        <v>203400</v>
      </c>
      <c r="O254" s="175">
        <f ca="1">IF(L254&gt;0,N254*100/L254,0)</f>
        <v>100</v>
      </c>
      <c r="P254" s="175">
        <f ca="1">IF(M254&gt;0,N254*100/M254,0)</f>
        <v>100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4" t="s">
        <v>23</v>
      </c>
      <c r="E257" s="573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IFERROR(__xludf.DUMMYFUNCTION("IMPORTRANGE(""https://docs.google.com/spreadsheets/d/1IYY_tgx_IHuhSq3AJ5eI5OnqOPBNLWSHKh2a30DoXe8/edit?usp=sharing"",""พัทลุง!J181"")"),20)</f>
        <v>20</v>
      </c>
      <c r="K266" s="167">
        <f t="shared" ca="1" si="81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IFERROR(__xludf.DUMMYFUNCTION("IMPORTRANGE(""https://docs.google.com/spreadsheets/d/1IYY_tgx_IHuhSq3AJ5eI5OnqOPBNLWSHKh2a30DoXe8/edit?usp=sharing"",""พัทลุง!J183"")"),1)</f>
        <v>1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IFERROR(__xludf.DUMMYFUNCTION("IMPORTRANGE(""https://docs.google.com/spreadsheets/d/1IYY_tgx_IHuhSq3AJ5eI5OnqOPBNLWSHKh2a30DoXe8/edit?usp=sharing"",""พัทลุง!J184"")"),1)</f>
        <v>1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5" t="s">
        <v>17</v>
      </c>
      <c r="E271" s="576"/>
      <c r="F271" s="576"/>
      <c r="G271" s="576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2" t="s">
        <v>20</v>
      </c>
      <c r="E274" s="573"/>
      <c r="F274" s="573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4" t="s">
        <v>23</v>
      </c>
      <c r="E278" s="573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5" t="s">
        <v>17</v>
      </c>
      <c r="E290" s="576"/>
      <c r="F290" s="576"/>
      <c r="G290" s="576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2" t="s">
        <v>20</v>
      </c>
      <c r="E293" s="573"/>
      <c r="F293" s="573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4" t="s">
        <v>23</v>
      </c>
      <c r="E297" s="573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5" t="s">
        <v>17</v>
      </c>
      <c r="E310" s="576"/>
      <c r="F310" s="576"/>
      <c r="G310" s="576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2" t="s">
        <v>20</v>
      </c>
      <c r="E313" s="573"/>
      <c r="F313" s="573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4" t="s">
        <v>23</v>
      </c>
      <c r="E317" s="573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IFERROR(__xludf.DUMMYFUNCTION("IMPORTRANGE(""https://docs.google.com/spreadsheets/d/1IYY_tgx_IHuhSq3AJ5eI5OnqOPBNLWSHKh2a30DoXe8/edit?usp=sharing"",""พัทลุง!J228"")"),306)</f>
        <v>306</v>
      </c>
      <c r="K328" s="323">
        <f ca="1">IF(I328&gt;0,J328*100/I328,0)</f>
        <v>113.33333333333333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5" t="s">
        <v>17</v>
      </c>
      <c r="E329" s="576"/>
      <c r="F329" s="576"/>
      <c r="G329" s="576"/>
      <c r="H329" s="153" t="s">
        <v>12</v>
      </c>
      <c r="I329" s="166"/>
      <c r="J329" s="166"/>
      <c r="K329" s="167"/>
      <c r="L329" s="156">
        <f t="shared" ref="L329:N329" ca="1" si="97">L330+L331</f>
        <v>776260</v>
      </c>
      <c r="M329" s="156">
        <f t="shared" ca="1" si="97"/>
        <v>776260</v>
      </c>
      <c r="N329" s="156">
        <f t="shared" ca="1" si="97"/>
        <v>776260</v>
      </c>
      <c r="O329" s="155">
        <f t="shared" ref="O329:O331" ca="1" si="98">IF(L329&gt;0,N329*100/L329,0)</f>
        <v>100</v>
      </c>
      <c r="P329" s="155">
        <f t="shared" ref="P329:P331" ca="1" si="99">IF(M329&gt;0,N329*100/M329,0)</f>
        <v>100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776260</v>
      </c>
      <c r="M331" s="161">
        <f t="shared" ca="1" si="101"/>
        <v>776260</v>
      </c>
      <c r="N331" s="161">
        <f t="shared" ca="1" si="101"/>
        <v>776260</v>
      </c>
      <c r="O331" s="160">
        <f t="shared" ca="1" si="98"/>
        <v>100</v>
      </c>
      <c r="P331" s="160">
        <f t="shared" ca="1" si="99"/>
        <v>100</v>
      </c>
    </row>
    <row r="332" spans="1:16" ht="21.75" customHeight="1" x14ac:dyDescent="0.3">
      <c r="A332" s="162"/>
      <c r="B332" s="163"/>
      <c r="C332" s="163" t="s">
        <v>16</v>
      </c>
      <c r="D332" s="572" t="s">
        <v>20</v>
      </c>
      <c r="E332" s="573"/>
      <c r="F332" s="573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637260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IFERROR(__xludf.DUMMYFUNCTION("IMPORTRANGE(""https://docs.google.com/spreadsheets/d/1Yj_ptqi66GCucihVvJfMjLAmec39IyEx_6qawtMGysU/edit?usp=sharing"",""สบก!DM88"")"),637260)</f>
        <v>637260</v>
      </c>
      <c r="O333" s="175">
        <f ca="1">IF(L333&gt;0,N333*100/L333,0)</f>
        <v>100</v>
      </c>
      <c r="P333" s="175">
        <f ca="1">IF(M333&gt;0,N333*100/M333,0)</f>
        <v>100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IFERROR(__xludf.DUMMYFUNCTION("IMPORTRANGE(""https://docs.google.com/spreadsheets/d/1Yj_ptqi66GCucihVvJfMjLAmec39IyEx_6qawtMGysU/edit?usp=sharing"",""สบก!DI88"")"),331260)</f>
        <v>331260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4" t="s">
        <v>23</v>
      </c>
      <c r="E336" s="573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IFERROR(__xludf.DUMMYFUNCTION("IMPORTRANGE(""https://docs.google.com/spreadsheets/d/1IYY_tgx_IHuhSq3AJ5eI5OnqOPBNLWSHKh2a30DoXe8/edit?usp=sharing"",""พัทลุง!J234"")"),164)</f>
        <v>164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IFERROR(__xludf.DUMMYFUNCTION("IMPORTRANGE(""https://docs.google.com/spreadsheets/d/1IYY_tgx_IHuhSq3AJ5eI5OnqOPBNLWSHKh2a30DoXe8/edit?usp=sharing"",""พัทลุง!J235"")"),811.99)</f>
        <v>811.99</v>
      </c>
      <c r="K340" s="348">
        <f t="shared" ca="1" si="102"/>
        <v>101.49875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IFERROR(__xludf.DUMMYFUNCTION("IMPORTRANGE(""https://docs.google.com/spreadsheets/d/1IYY_tgx_IHuhSq3AJ5eI5OnqOPBNLWSHKh2a30DoXe8/edit?usp=sharing"",""พัทลุง!J236"")"),318)</f>
        <v>318</v>
      </c>
      <c r="K341" s="348">
        <f t="shared" ca="1" si="102"/>
        <v>117.77777777777777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IFERROR(__xludf.DUMMYFUNCTION("IMPORTRANGE(""https://docs.google.com/spreadsheets/d/1IYY_tgx_IHuhSq3AJ5eI5OnqOPBNLWSHKh2a30DoXe8/edit?usp=sharing"",""พัทลุง!J237"")"),1979.49)</f>
        <v>1979.49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IFERROR(__xludf.DUMMYFUNCTION("IMPORTRANGE(""https://docs.google.com/spreadsheets/d/1IYY_tgx_IHuhSq3AJ5eI5OnqOPBNLWSHKh2a30DoXe8/edit?usp=sharing"",""พัทลุง!J240"")"),306)</f>
        <v>306</v>
      </c>
      <c r="K345" s="348">
        <f t="shared" ca="1" si="102"/>
        <v>113.33333333333333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IFERROR(__xludf.DUMMYFUNCTION("IMPORTRANGE(""https://docs.google.com/spreadsheets/d/1IYY_tgx_IHuhSq3AJ5eI5OnqOPBNLWSHKh2a30DoXe8/edit?usp=sharing"",""พัทลุง!J241"")"),1911.5)</f>
        <v>1911.5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IFERROR(__xludf.DUMMYFUNCTION("IMPORTRANGE(""https://docs.google.com/spreadsheets/d/1IYY_tgx_IHuhSq3AJ5eI5OnqOPBNLWSHKh2a30DoXe8/edit?usp=sharing"",""พัทลุง!L242"")"),1683787)</f>
        <v>1683787</v>
      </c>
      <c r="M347" s="364"/>
      <c r="N347" s="364">
        <f ca="1">IFERROR(__xludf.DUMMYFUNCTION("IMPORTRANGE(""https://docs.google.com/spreadsheets/d/1IYY_tgx_IHuhSq3AJ5eI5OnqOPBNLWSHKh2a30DoXe8/edit?usp=sharing"",""พัทลุง!M242"")"),1355451.31)</f>
        <v>1355451.31</v>
      </c>
      <c r="O347" s="364">
        <f ca="1">+IF(L347&gt;0,N347*100/L347,0)</f>
        <v>80.500164807068828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IFERROR(__xludf.DUMMYFUNCTION("IMPORTRANGE(""https://docs.google.com/spreadsheets/d/1IYY_tgx_IHuhSq3AJ5eI5OnqOPBNLWSHKh2a30DoXe8/edit?usp=sharing"",""พัทลุง!L244"")"),363510)</f>
        <v>363510</v>
      </c>
      <c r="M349" s="379"/>
      <c r="N349" s="379">
        <f ca="1">IFERROR(__xludf.DUMMYFUNCTION("IMPORTRANGE(""https://docs.google.com/spreadsheets/d/1IYY_tgx_IHuhSq3AJ5eI5OnqOPBNLWSHKh2a30DoXe8/edit?usp=sharing"",""พัทลุง!M244"")"),330129.13)</f>
        <v>330129.13</v>
      </c>
      <c r="O349" s="379">
        <f ca="1">+IF(L349&gt;0,N349*100/L349,0)</f>
        <v>90.817069681714401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IFERROR(__xludf.DUMMYFUNCTION("IMPORTRANGE(""https://docs.google.com/spreadsheets/d/1IYY_tgx_IHuhSq3AJ5eI5OnqOPBNLWSHKh2a30DoXe8/edit?usp=sharing"",""พัทลุง!L247"")"),363510)</f>
        <v>363510</v>
      </c>
      <c r="M352" s="169"/>
      <c r="N352" s="168">
        <f ca="1">IFERROR(__xludf.DUMMYFUNCTION("IMPORTRANGE(""https://docs.google.com/spreadsheets/d/1IYY_tgx_IHuhSq3AJ5eI5OnqOPBNLWSHKh2a30DoXe8/edit?usp=sharing"",""พัทลุง!M247"")"),330129.13)</f>
        <v>330129.13</v>
      </c>
      <c r="O352" s="169">
        <f t="shared" ca="1" si="104"/>
        <v>90.817069681714401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IFERROR(__xludf.DUMMYFUNCTION("IMPORTRANGE(""https://docs.google.com/spreadsheets/d/1IYY_tgx_IHuhSq3AJ5eI5OnqOPBNLWSHKh2a30DoXe8/edit?usp=sharing"",""พัทลุง!L249"")"),363510)</f>
        <v>363510</v>
      </c>
      <c r="M354" s="175"/>
      <c r="N354" s="172">
        <f ca="1">IFERROR(__xludf.DUMMYFUNCTION("IMPORTRANGE(""https://docs.google.com/spreadsheets/d/1IYY_tgx_IHuhSq3AJ5eI5OnqOPBNLWSHKh2a30DoXe8/edit?usp=sharing"",""พัทลุง!M249"")"),330129.13)</f>
        <v>330129.13</v>
      </c>
      <c r="O354" s="175">
        <f t="shared" ca="1" si="104"/>
        <v>90.817069681714401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IFERROR(__xludf.DUMMYFUNCTION("IMPORTRANGE(""https://docs.google.com/spreadsheets/d/1IYY_tgx_IHuhSq3AJ5eI5OnqOPBNLWSHKh2a30DoXe8/edit?usp=sharing"",""พัทลุง!M252"")"),129859.13)</f>
        <v>129859.13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IFERROR(__xludf.DUMMYFUNCTION("IMPORTRANGE(""https://docs.google.com/spreadsheets/d/1IYY_tgx_IHuhSq3AJ5eI5OnqOPBNLWSHKh2a30DoXe8/edit?usp=sharing"",""พัทลุง!M253"")"),42490)</f>
        <v>42490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IFERROR(__xludf.DUMMYFUNCTION("IMPORTRANGE(""https://docs.google.com/spreadsheets/d/1IYY_tgx_IHuhSq3AJ5eI5OnqOPBNLWSHKh2a30DoXe8/edit?usp=sharing"",""พัทลุง!M275"")"),278320)</f>
        <v>278320</v>
      </c>
      <c r="O380" s="379">
        <f ca="1">+IF(L380&gt;0,N380*100/L380,0)</f>
        <v>94.698877169105131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IFERROR(__xludf.DUMMYFUNCTION("IMPORTRANGE(""https://docs.google.com/spreadsheets/d/1IYY_tgx_IHuhSq3AJ5eI5OnqOPBNLWSHKh2a30DoXe8/edit?usp=sharing"",""พัทลุง!M278"")"),278320)</f>
        <v>278320</v>
      </c>
      <c r="O383" s="169">
        <f t="shared" ca="1" si="108"/>
        <v>94.698877169105131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IFERROR(__xludf.DUMMYFUNCTION("IMPORTRANGE(""https://docs.google.com/spreadsheets/d/1IYY_tgx_IHuhSq3AJ5eI5OnqOPBNLWSHKh2a30DoXe8/edit?usp=sharing"",""พัทลุง!M280"")"),278320)</f>
        <v>278320</v>
      </c>
      <c r="O385" s="175">
        <f t="shared" ca="1" si="108"/>
        <v>94.698877169105131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IFERROR(__xludf.DUMMYFUNCTION("IMPORTRANGE(""https://docs.google.com/spreadsheets/d/1IYY_tgx_IHuhSq3AJ5eI5OnqOPBNLWSHKh2a30DoXe8/edit?usp=sharing"",""พัทลุง!M284"")"),14730)</f>
        <v>14730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IFERROR(__xludf.DUMMYFUNCTION("IMPORTRANGE(""https://docs.google.com/spreadsheets/d/1IYY_tgx_IHuhSq3AJ5eI5OnqOPBNLWSHKh2a30DoXe8/edit?usp=sharing"",""พัทลุง!J287"")"),0)</f>
        <v>0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IFERROR(__xludf.DUMMYFUNCTION("IMPORTRANGE(""https://docs.google.com/spreadsheets/d/1IYY_tgx_IHuhSq3AJ5eI5OnqOPBNLWSHKh2a30DoXe8/edit?usp=sharing"",""พัทลุง!J288"")"),0)</f>
        <v>0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IFERROR(__xludf.DUMMYFUNCTION("IMPORTRANGE(""https://docs.google.com/spreadsheets/d/1IYY_tgx_IHuhSq3AJ5eI5OnqOPBNLWSHKh2a30DoXe8/edit?usp=sharing"",""พัทลุง!J289"")"),0)</f>
        <v>0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IFERROR(__xludf.DUMMYFUNCTION("IMPORTRANGE(""https://docs.google.com/spreadsheets/d/1IYY_tgx_IHuhSq3AJ5eI5OnqOPBNLWSHKh2a30DoXe8/edit?usp=sharing"",""พัทลุง!J308"")"),0)</f>
        <v>0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IFERROR(__xludf.DUMMYFUNCTION("IMPORTRANGE(""https://docs.google.com/spreadsheets/d/1IYY_tgx_IHuhSq3AJ5eI5OnqOPBNLWSHKh2a30DoXe8/edit?usp=sharing"",""พัทลุง!J309"")"),0)</f>
        <v>0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IFERROR(__xludf.DUMMYFUNCTION("IMPORTRANGE(""https://docs.google.com/spreadsheets/d/1IYY_tgx_IHuhSq3AJ5eI5OnqOPBNLWSHKh2a30DoXe8/edit?usp=sharing"",""พัทลุง!J310"")"),0)</f>
        <v>0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IFERROR(__xludf.DUMMYFUNCTION("IMPORTRANGE(""https://docs.google.com/spreadsheets/d/1IYY_tgx_IHuhSq3AJ5eI5OnqOPBNLWSHKh2a30DoXe8/edit?usp=sharing"",""พัทลุง!M330"")"),192120)</f>
        <v>192120</v>
      </c>
      <c r="O435" s="418">
        <f t="shared" ref="O435:O439" ca="1" si="113">+IF(L435&gt;0,N435*100/L435,0)</f>
        <v>89.817671809256666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IFERROR(__xludf.DUMMYFUNCTION("IMPORTRANGE(""https://docs.google.com/spreadsheets/d/1IYY_tgx_IHuhSq3AJ5eI5OnqOPBNLWSHKh2a30DoXe8/edit?usp=sharing"",""พัทลุง!M332"")"),192120)</f>
        <v>192120</v>
      </c>
      <c r="O437" s="175">
        <f t="shared" ca="1" si="113"/>
        <v>89.817671809256666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IFERROR(__xludf.DUMMYFUNCTION("IMPORTRANGE(""https://docs.google.com/spreadsheets/d/1IYY_tgx_IHuhSq3AJ5eI5OnqOPBNLWSHKh2a30DoXe8/edit?usp=sharing"",""พัทลุง!M334"")"),89120)</f>
        <v>89120</v>
      </c>
      <c r="O439" s="175">
        <f t="shared" ca="1" si="113"/>
        <v>80.360685302073946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IFERROR(__xludf.DUMMYFUNCTION("IMPORTRANGE(""https://docs.google.com/spreadsheets/d/1IYY_tgx_IHuhSq3AJ5eI5OnqOPBNLWSHKh2a30DoXe8/edit?usp=sharing"",""พัทลุง!M338"")"),31930)</f>
        <v>31930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IFERROR(__xludf.DUMMYFUNCTION("IMPORTRANGE(""https://docs.google.com/spreadsheets/d/1IYY_tgx_IHuhSq3AJ5eI5OnqOPBNLWSHKh2a30DoXe8/edit?usp=sharing"",""พัทลุง!J342"")"),0)</f>
        <v>0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IFERROR(__xludf.DUMMYFUNCTION("IMPORTRANGE(""https://docs.google.com/spreadsheets/d/1IYY_tgx_IHuhSq3AJ5eI5OnqOPBNLWSHKh2a30DoXe8/edit?usp=sharing"",""พัทลุง!J343"")"),0)</f>
        <v>0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IFERROR(__xludf.DUMMYFUNCTION("IMPORTRANGE(""https://docs.google.com/spreadsheets/d/1IYY_tgx_IHuhSq3AJ5eI5OnqOPBNLWSHKh2a30DoXe8/edit?usp=sharing"",""พัทลุง!L350"")"),325252)</f>
        <v>325252</v>
      </c>
      <c r="M455" s="379"/>
      <c r="N455" s="379">
        <f ca="1">IFERROR(__xludf.DUMMYFUNCTION("IMPORTRANGE(""https://docs.google.com/spreadsheets/d/1IYY_tgx_IHuhSq3AJ5eI5OnqOPBNLWSHKh2a30DoXe8/edit?usp=sharing"",""พัทลุง!M350"")"),232357.18)</f>
        <v>232357.18</v>
      </c>
      <c r="O455" s="379">
        <f t="shared" ref="O455:O459" ca="1" si="115">+IF(L455&gt;0,N455*100/L455,0)</f>
        <v>71.439124125293617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IFERROR(__xludf.DUMMYFUNCTION("IMPORTRANGE(""https://docs.google.com/spreadsheets/d/1IYY_tgx_IHuhSq3AJ5eI5OnqOPBNLWSHKh2a30DoXe8/edit?usp=sharing"",""พัทลุง!L352"")"),325252)</f>
        <v>325252</v>
      </c>
      <c r="M457" s="169"/>
      <c r="N457" s="175">
        <f ca="1">IFERROR(__xludf.DUMMYFUNCTION("IMPORTRANGE(""https://docs.google.com/spreadsheets/d/1IYY_tgx_IHuhSq3AJ5eI5OnqOPBNLWSHKh2a30DoXe8/edit?usp=sharing"",""พัทลุง!M352"")"),232357.18)</f>
        <v>232357.18</v>
      </c>
      <c r="O457" s="175">
        <f t="shared" ca="1" si="115"/>
        <v>71.439124125293617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IFERROR(__xludf.DUMMYFUNCTION("IMPORTRANGE(""https://docs.google.com/spreadsheets/d/1IYY_tgx_IHuhSq3AJ5eI5OnqOPBNLWSHKh2a30DoXe8/edit?usp=sharing"",""พัทลุง!L354"")"),325252)</f>
        <v>325252</v>
      </c>
      <c r="M459" s="175"/>
      <c r="N459" s="175">
        <f ca="1">IFERROR(__xludf.DUMMYFUNCTION("IMPORTRANGE(""https://docs.google.com/spreadsheets/d/1IYY_tgx_IHuhSq3AJ5eI5OnqOPBNLWSHKh2a30DoXe8/edit?usp=sharing"",""พัทลุง!M354"")"),232357.18)</f>
        <v>232357.18</v>
      </c>
      <c r="O459" s="175">
        <f t="shared" ca="1" si="115"/>
        <v>71.439124125293617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IFERROR(__xludf.DUMMYFUNCTION("IMPORTRANGE(""https://docs.google.com/spreadsheets/d/1IYY_tgx_IHuhSq3AJ5eI5OnqOPBNLWSHKh2a30DoXe8/edit?usp=sharing"",""พัทลุง!M357"")"),125920.84)</f>
        <v>125920.84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IFERROR(__xludf.DUMMYFUNCTION("IMPORTRANGE(""https://docs.google.com/spreadsheets/d/1IYY_tgx_IHuhSq3AJ5eI5OnqOPBNLWSHKh2a30DoXe8/edit?usp=sharing"",""พัทลุง!M358"")"),106436.34)</f>
        <v>106436.34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IFERROR(__xludf.DUMMYFUNCTION("IMPORTRANGE(""https://docs.google.com/spreadsheets/d/1IYY_tgx_IHuhSq3AJ5eI5OnqOPBNLWSHKh2a30DoXe8/edit?usp=sharing"",""พัทลุง!J360"")"),29775)</f>
        <v>29775</v>
      </c>
      <c r="K465" s="208">
        <f t="shared" ca="1" si="116"/>
        <v>100.00335863505072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IFERROR(__xludf.DUMMYFUNCTION("IMPORTRANGE(""https://docs.google.com/spreadsheets/d/1IYY_tgx_IHuhSq3AJ5eI5OnqOPBNLWSHKh2a30DoXe8/edit?usp=sharing"",""พัทลุง!J362"")"),25981)</f>
        <v>25981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IFERROR(__xludf.DUMMYFUNCTION("IMPORTRANGE(""https://docs.google.com/spreadsheets/d/1IYY_tgx_IHuhSq3AJ5eI5OnqOPBNLWSHKh2a30DoXe8/edit?usp=sharing"",""พัทลุง!J370"")"),26399)</f>
        <v>26399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IFERROR(__xludf.DUMMYFUNCTION("IMPORTRANGE(""https://docs.google.com/spreadsheets/d/1IYY_tgx_IHuhSq3AJ5eI5OnqOPBNLWSHKh2a30DoXe8/edit?usp=sharing"",""พัทลุง!J371"")"),5068)</f>
        <v>5068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IFERROR(__xludf.DUMMYFUNCTION("IMPORTRANGE(""https://docs.google.com/spreadsheets/d/1IYY_tgx_IHuhSq3AJ5eI5OnqOPBNLWSHKh2a30DoXe8/edit?usp=sharing"",""พัทลุง!J372"")"),2942)</f>
        <v>2942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IFERROR(__xludf.DUMMYFUNCTION("IMPORTRANGE(""https://docs.google.com/spreadsheets/d/1IYY_tgx_IHuhSq3AJ5eI5OnqOPBNLWSHKh2a30DoXe8/edit?usp=sharing"",""พัทลุง!J373"")"),404)</f>
        <v>404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IFERROR(__xludf.DUMMYFUNCTION("IMPORTRANGE(""https://docs.google.com/spreadsheets/d/1IYY_tgx_IHuhSq3AJ5eI5OnqOPBNLWSHKh2a30DoXe8/edit?usp=sharing"",""พัทลุง!J380"")"),2090)</f>
        <v>2090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IFERROR(__xludf.DUMMYFUNCTION("IMPORTRANGE(""https://docs.google.com/spreadsheets/d/1IYY_tgx_IHuhSq3AJ5eI5OnqOPBNLWSHKh2a30DoXe8/edit?usp=sharing"",""พัทลุง!J381"")"),296)</f>
        <v>296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IFERROR(__xludf.DUMMYFUNCTION("IMPORTRANGE(""https://docs.google.com/spreadsheets/d/1IYY_tgx_IHuhSq3AJ5eI5OnqOPBNLWSHKh2a30DoXe8/edit?usp=sharing"",""พัทลุง!J388"")"),852)</f>
        <v>852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IFERROR(__xludf.DUMMYFUNCTION("IMPORTRANGE(""https://docs.google.com/spreadsheets/d/1IYY_tgx_IHuhSq3AJ5eI5OnqOPBNLWSHKh2a30DoXe8/edit?usp=sharing"",""พัทลุง!J389"")"),108)</f>
        <v>108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IFERROR(__xludf.DUMMYFUNCTION("IMPORTRANGE(""https://docs.google.com/spreadsheets/d/1IYY_tgx_IHuhSq3AJ5eI5OnqOPBNLWSHKh2a30DoXe8/edit?usp=sharing"",""พัทลุง!J392"")"),185)</f>
        <v>185</v>
      </c>
      <c r="K497" s="450">
        <f t="shared" ca="1" si="116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IFERROR(__xludf.DUMMYFUNCTION("IMPORTRANGE(""https://docs.google.com/spreadsheets/d/1IYY_tgx_IHuhSq3AJ5eI5OnqOPBNLWSHKh2a30DoXe8/edit?usp=sharing"",""พัทลุง!J393"")"),185)</f>
        <v>185</v>
      </c>
      <c r="K498" s="167">
        <f t="shared" ca="1" si="116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IFERROR(__xludf.DUMMYFUNCTION("IMPORTRANGE(""https://docs.google.com/spreadsheets/d/1IYY_tgx_IHuhSq3AJ5eI5OnqOPBNLWSHKh2a30DoXe8/edit?usp=sharing"",""พัทลุง!J394"")"),48)</f>
        <v>48</v>
      </c>
      <c r="K499" s="208">
        <f t="shared" ca="1" si="116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IFERROR(__xludf.DUMMYFUNCTION("IMPORTRANGE(""https://docs.google.com/spreadsheets/d/1IYY_tgx_IHuhSq3AJ5eI5OnqOPBNLWSHKh2a30DoXe8/edit?usp=sharing"",""พัทลุง!J395"")"),185)</f>
        <v>185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IFERROR(__xludf.DUMMYFUNCTION("IMPORTRANGE(""https://docs.google.com/spreadsheets/d/1IYY_tgx_IHuhSq3AJ5eI5OnqOPBNLWSHKh2a30DoXe8/edit?usp=sharing"",""พัทลุง!J396"")"),48)</f>
        <v>48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IFERROR(__xludf.DUMMYFUNCTION("IMPORTRANGE(""https://docs.google.com/spreadsheets/d/1IYY_tgx_IHuhSq3AJ5eI5OnqOPBNLWSHKh2a30DoXe8/edit?usp=sharing"",""พัทลุง!J399"")"),21)</f>
        <v>21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IFERROR(__xludf.DUMMYFUNCTION("IMPORTRANGE(""https://docs.google.com/spreadsheets/d/1IYY_tgx_IHuhSq3AJ5eI5OnqOPBNLWSHKh2a30DoXe8/edit?usp=sharing"",""พัทลุง!J400"")"),6)</f>
        <v>6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IFERROR(__xludf.DUMMYFUNCTION("IMPORTRANGE(""https://docs.google.com/spreadsheets/d/1IYY_tgx_IHuhSq3AJ5eI5OnqOPBNLWSHKh2a30DoXe8/edit?usp=sharing"",""พัทลุง!J420"")"),29)</f>
        <v>29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IFERROR(__xludf.DUMMYFUNCTION("IMPORTRANGE(""https://docs.google.com/spreadsheets/d/1IYY_tgx_IHuhSq3AJ5eI5OnqOPBNLWSHKh2a30DoXe8/edit?usp=sharing"",""พัทลุง!J421"")"),10)</f>
        <v>10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IFERROR(__xludf.DUMMYFUNCTION("IMPORTRANGE(""https://docs.google.com/spreadsheets/d/1IYY_tgx_IHuhSq3AJ5eI5OnqOPBNLWSHKh2a30DoXe8/edit?usp=sharing"",""พัทลุง!J422"")"),7)</f>
        <v>7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IFERROR(__xludf.DUMMYFUNCTION("IMPORTRANGE(""https://docs.google.com/spreadsheets/d/1IYY_tgx_IHuhSq3AJ5eI5OnqOPBNLWSHKh2a30DoXe8/edit?usp=sharing"",""พัทลุง!J423"")"),2)</f>
        <v>2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IFERROR(__xludf.DUMMYFUNCTION("IMPORTRANGE(""https://docs.google.com/spreadsheets/d/1IYY_tgx_IHuhSq3AJ5eI5OnqOPBNLWSHKh2a30DoXe8/edit?usp=sharing"",""พัทลุง!J425"")"),8)</f>
        <v>8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IFERROR(__xludf.DUMMYFUNCTION("IMPORTRANGE(""https://docs.google.com/spreadsheets/d/1IYY_tgx_IHuhSq3AJ5eI5OnqOPBNLWSHKh2a30DoXe8/edit?usp=sharing"",""พัทลุง!L428"")"),48640)</f>
        <v>48640</v>
      </c>
      <c r="M533" s="418"/>
      <c r="N533" s="418">
        <f ca="1">IFERROR(__xludf.DUMMYFUNCTION("IMPORTRANGE(""https://docs.google.com/spreadsheets/d/1IYY_tgx_IHuhSq3AJ5eI5OnqOPBNLWSHKh2a30DoXe8/edit?usp=sharing"",""พัทลุง!M428"")"),48640)</f>
        <v>48640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IFERROR(__xludf.DUMMYFUNCTION("IMPORTRANGE(""https://docs.google.com/spreadsheets/d/1IYY_tgx_IHuhSq3AJ5eI5OnqOPBNLWSHKh2a30DoXe8/edit?usp=sharing"",""พัทลุง!L430"")"),48640)</f>
        <v>48640</v>
      </c>
      <c r="M535" s="169"/>
      <c r="N535" s="175">
        <f ca="1">IFERROR(__xludf.DUMMYFUNCTION("IMPORTRANGE(""https://docs.google.com/spreadsheets/d/1IYY_tgx_IHuhSq3AJ5eI5OnqOPBNLWSHKh2a30DoXe8/edit?usp=sharing"",""พัทลุง!M430"")"),48640)</f>
        <v>48640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IFERROR(__xludf.DUMMYFUNCTION("IMPORTRANGE(""https://docs.google.com/spreadsheets/d/1IYY_tgx_IHuhSq3AJ5eI5OnqOPBNLWSHKh2a30DoXe8/edit?usp=sharing"",""พัทลุง!L432"")"),48640)</f>
        <v>48640</v>
      </c>
      <c r="M537" s="175"/>
      <c r="N537" s="175">
        <f ca="1">IFERROR(__xludf.DUMMYFUNCTION("IMPORTRANGE(""https://docs.google.com/spreadsheets/d/1IYY_tgx_IHuhSq3AJ5eI5OnqOPBNLWSHKh2a30DoXe8/edit?usp=sharing"",""พัทลุง!M432"")"),48640)</f>
        <v>48640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IFERROR(__xludf.DUMMYFUNCTION("IMPORTRANGE(""https://docs.google.com/spreadsheets/d/1IYY_tgx_IHuhSq3AJ5eI5OnqOPBNLWSHKh2a30DoXe8/edit?usp=sharing"",""พัทลุง!M433"")"),33040)</f>
        <v>33040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IFERROR(__xludf.DUMMYFUNCTION("IMPORTRANGE(""https://docs.google.com/spreadsheets/d/1IYY_tgx_IHuhSq3AJ5eI5OnqOPBNLWSHKh2a30DoXe8/edit?usp=sharing"",""พัทลุง!J440"")"),0)</f>
        <v>0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IFERROR(__xludf.DUMMYFUNCTION("IMPORTRANGE(""https://docs.google.com/spreadsheets/d/1IYY_tgx_IHuhSq3AJ5eI5OnqOPBNLWSHKh2a30DoXe8/edit?usp=sharing"",""พัทลุง!J441"")"),0)</f>
        <v>0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IFERROR(__xludf.DUMMYFUNCTION("IMPORTRANGE(""https://docs.google.com/spreadsheets/d/1IYY_tgx_IHuhSq3AJ5eI5OnqOPBNLWSHKh2a30DoXe8/edit?usp=sharing"",""พัทลุง!J459"")"),3010)</f>
        <v>3010</v>
      </c>
      <c r="K564" s="378">
        <f ca="1">IF(I564&gt;0,J564*100/I564,0)</f>
        <v>261.73913043478262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IFERROR(__xludf.DUMMYFUNCTION("IMPORTRANGE(""https://docs.google.com/spreadsheets/d/1IYY_tgx_IHuhSq3AJ5eI5OnqOPBNLWSHKh2a30DoXe8/edit?usp=sharing"",""พัทลุง!M459"")"),120320)</f>
        <v>120320</v>
      </c>
      <c r="O564" s="379">
        <f t="shared" ref="O564:O568" ca="1" si="121">+IF(L564&gt;0,N564*100/L564,0)</f>
        <v>100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IFERROR(__xludf.DUMMYFUNCTION("IMPORTRANGE(""https://docs.google.com/spreadsheets/d/1IYY_tgx_IHuhSq3AJ5eI5OnqOPBNLWSHKh2a30DoXe8/edit?usp=sharing"",""พัทลุง!M461"")"),120320)</f>
        <v>120320</v>
      </c>
      <c r="O566" s="175">
        <f t="shared" ca="1" si="121"/>
        <v>100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IFERROR(__xludf.DUMMYFUNCTION("IMPORTRANGE(""https://docs.google.com/spreadsheets/d/1IYY_tgx_IHuhSq3AJ5eI5OnqOPBNLWSHKh2a30DoXe8/edit?usp=sharing"",""พัทลุง!M463"")"),120320)</f>
        <v>120320</v>
      </c>
      <c r="O568" s="175">
        <f t="shared" ca="1" si="121"/>
        <v>100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IFERROR(__xludf.DUMMYFUNCTION("IMPORTRANGE(""https://docs.google.com/spreadsheets/d/1IYY_tgx_IHuhSq3AJ5eI5OnqOPBNLWSHKh2a30DoXe8/edit?usp=sharing"",""พัทลุง!M466"")"),99000)</f>
        <v>99000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IFERROR(__xludf.DUMMYFUNCTION("IMPORTRANGE(""https://docs.google.com/spreadsheets/d/1IYY_tgx_IHuhSq3AJ5eI5OnqOPBNLWSHKh2a30DoXe8/edit?usp=sharing"",""พัทลุง!M467"")"),21320)</f>
        <v>21320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IFERROR(__xludf.DUMMYFUNCTION("IMPORTRANGE(""https://docs.google.com/spreadsheets/d/1IYY_tgx_IHuhSq3AJ5eI5OnqOPBNLWSHKh2a30DoXe8/edit?usp=sharing"",""พัทลุง!J468"")"),3010)</f>
        <v>3010</v>
      </c>
      <c r="K573" s="208">
        <f ca="1">IF(I573&gt;0,J573*100/I573,0)</f>
        <v>261.73913043478262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IFERROR(__xludf.DUMMYFUNCTION("IMPORTRANGE(""https://docs.google.com/spreadsheets/d/1IYY_tgx_IHuhSq3AJ5eI5OnqOPBNLWSHKh2a30DoXe8/edit?usp=sharing"",""พัทลุง!J471"")"),100)</f>
        <v>100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IFERROR(__xludf.DUMMYFUNCTION("IMPORTRANGE(""https://docs.google.com/spreadsheets/d/1IYY_tgx_IHuhSq3AJ5eI5OnqOPBNLWSHKh2a30DoXe8/edit?usp=sharing"",""พัทลุง!J472"")"),2910)</f>
        <v>2910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IFERROR(__xludf.DUMMYFUNCTION("IMPORTRANGE(""https://docs.google.com/spreadsheets/d/1IYY_tgx_IHuhSq3AJ5eI5OnqOPBNLWSHKh2a30DoXe8/edit?usp=sharing"",""พัทลุง!J492"")"),30)</f>
        <v>30</v>
      </c>
      <c r="K597" s="417">
        <f ca="1">IF(I597&gt;0,J597*100/I597,0)</f>
        <v>60</v>
      </c>
      <c r="L597" s="418">
        <f ca="1">IFERROR(__xludf.DUMMYFUNCTION("IMPORTRANGE(""https://docs.google.com/spreadsheets/d/1IYY_tgx_IHuhSq3AJ5eI5OnqOPBNLWSHKh2a30DoXe8/edit?usp=sharing"",""พัทลุง!L492"")"),14520)</f>
        <v>14520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40.943526170798897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IFERROR(__xludf.DUMMYFUNCTION("IMPORTRANGE(""https://docs.google.com/spreadsheets/d/1IYY_tgx_IHuhSq3AJ5eI5OnqOPBNLWSHKh2a30DoXe8/edit?usp=sharing"",""พัทลุง!L494"")"),14520)</f>
        <v>14520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40.943526170798897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IFERROR(__xludf.DUMMYFUNCTION("IMPORTRANGE(""https://docs.google.com/spreadsheets/d/1IYY_tgx_IHuhSq3AJ5eI5OnqOPBNLWSHKh2a30DoXe8/edit?usp=sharing"",""พัทลุง!L496"")"),14520)</f>
        <v>14520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40.943526170798897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IFERROR(__xludf.DUMMYFUNCTION("IMPORTRANGE(""https://docs.google.com/spreadsheets/d/1IYY_tgx_IHuhSq3AJ5eI5OnqOPBNLWSHKh2a30DoXe8/edit?usp=sharing"",""พัทลุง!J506"")"),30)</f>
        <v>30</v>
      </c>
      <c r="K611" s="167">
        <f t="shared" ref="K611:K619" ca="1" si="126">IF(I$611&gt;0,J611*100/I$611,0)</f>
        <v>60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IFERROR(__xludf.DUMMYFUNCTION("IMPORTRANGE(""https://docs.google.com/spreadsheets/d/1IYY_tgx_IHuhSq3AJ5eI5OnqOPBNLWSHKh2a30DoXe8/edit?usp=sharing"",""พัทลุง!J512"")"),30)</f>
        <v>30</v>
      </c>
      <c r="K617" s="167">
        <f t="shared" ca="1" si="126"/>
        <v>60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IFERROR(__xludf.DUMMYFUNCTION("IMPORTRANGE(""https://docs.google.com/spreadsheets/d/1IYY_tgx_IHuhSq3AJ5eI5OnqOPBNLWSHKh2a30DoXe8/edit?usp=sharing"",""พัทลุง!J514"")"),30)</f>
        <v>30</v>
      </c>
      <c r="K619" s="167">
        <f t="shared" ca="1" si="126"/>
        <v>60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IFERROR(__xludf.DUMMYFUNCTION("IMPORTRANGE(""https://docs.google.com/spreadsheets/d/1IYY_tgx_IHuhSq3AJ5eI5OnqOPBNLWSHKh2a30DoXe8/edit?usp=sharing"",""พัทลุง!J523"")"),1551730.93)</f>
        <v>1551730.93</v>
      </c>
      <c r="K628" s="348">
        <f t="shared" ref="K628:K635" ca="1" si="128">IF(I628&gt;0,J628*100/I628,0)</f>
        <v>99.131889759793026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IFERROR(__xludf.DUMMYFUNCTION("IMPORTRANGE(""https://docs.google.com/spreadsheets/d/1IYY_tgx_IHuhSq3AJ5eI5OnqOPBNLWSHKh2a30DoXe8/edit?usp=sharing"",""พัทลุง!J524"")"),156)</f>
        <v>156</v>
      </c>
      <c r="K629" s="348">
        <f t="shared" ca="1" si="128"/>
        <v>98.734177215189874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IFERROR(__xludf.DUMMYFUNCTION("IMPORTRANGE(""https://docs.google.com/spreadsheets/d/1IYY_tgx_IHuhSq3AJ5eI5OnqOPBNLWSHKh2a30DoXe8/edit?usp=sharing"",""พัทลุง!I525"")"),924231.6)</f>
        <v>924231.6</v>
      </c>
      <c r="J630" s="347">
        <f ca="1">IFERROR(__xludf.DUMMYFUNCTION("IMPORTRANGE(""https://docs.google.com/spreadsheets/d/1IYY_tgx_IHuhSq3AJ5eI5OnqOPBNLWSHKh2a30DoXe8/edit?usp=sharing"",""พัทลุง!J525"")"),238550.99)</f>
        <v>238550.99</v>
      </c>
      <c r="K630" s="348">
        <f t="shared" ca="1" si="128"/>
        <v>25.810737265421352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IFERROR(__xludf.DUMMYFUNCTION("IMPORTRANGE(""https://docs.google.com/spreadsheets/d/1IYY_tgx_IHuhSq3AJ5eI5OnqOPBNLWSHKh2a30DoXe8/edit?usp=sharing"",""พัทลุง!I526"")"),56)</f>
        <v>56</v>
      </c>
      <c r="J631" s="347">
        <f ca="1">IFERROR(__xludf.DUMMYFUNCTION("IMPORTRANGE(""https://docs.google.com/spreadsheets/d/1IYY_tgx_IHuhSq3AJ5eI5OnqOPBNLWSHKh2a30DoXe8/edit?usp=sharing"",""พัทลุง!J526"")"),45)</f>
        <v>45</v>
      </c>
      <c r="K631" s="348">
        <f t="shared" ca="1" si="128"/>
        <v>80.357142857142861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IFERROR(__xludf.DUMMYFUNCTION("IMPORTRANGE(""https://docs.google.com/spreadsheets/d/1IYY_tgx_IHuhSq3AJ5eI5OnqOPBNLWSHKh2a30DoXe8/edit?usp=sharing"",""พัทลุง!J529"")"),1220000)</f>
        <v>1220000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IFERROR(__xludf.DUMMYFUNCTION("IMPORTRANGE(""https://docs.google.com/spreadsheets/d/1IYY_tgx_IHuhSq3AJ5eI5OnqOPBNLWSHKh2a30DoXe8/edit?usp=sharing"",""พัทลุง!J530"")"),34)</f>
        <v>34</v>
      </c>
      <c r="K635" s="493">
        <f t="shared" ca="1" si="128"/>
        <v>82.926829268292678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78" t="s">
        <v>237</v>
      </c>
      <c r="C636" s="579"/>
      <c r="D636" s="579"/>
      <c r="E636" s="579"/>
      <c r="F636" s="579"/>
      <c r="G636" s="579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580" t="s">
        <v>77</v>
      </c>
      <c r="E637" s="573"/>
      <c r="F637" s="573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581" t="s">
        <v>242</v>
      </c>
      <c r="E645" s="573"/>
      <c r="F645" s="573"/>
      <c r="G645" s="573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582" t="s">
        <v>44</v>
      </c>
      <c r="F646" s="573"/>
      <c r="G646" s="573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583" t="s">
        <v>243</v>
      </c>
      <c r="F647" s="573"/>
      <c r="G647" s="573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77" t="s">
        <v>244</v>
      </c>
      <c r="G648" s="573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77" t="s">
        <v>245</v>
      </c>
      <c r="G649" s="573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77" t="s">
        <v>246</v>
      </c>
      <c r="G650" s="573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77" t="s">
        <v>247</v>
      </c>
      <c r="G651" s="573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77" t="s">
        <v>252</v>
      </c>
      <c r="G661" s="573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77" t="s">
        <v>253</v>
      </c>
      <c r="G664" s="573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77" t="s">
        <v>256</v>
      </c>
      <c r="G671" s="573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140:G140"/>
    <mergeCell ref="D143:F143"/>
    <mergeCell ref="D147:E147"/>
    <mergeCell ref="D220:G220"/>
    <mergeCell ref="D329:G329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D297:E297"/>
    <mergeCell ref="D310:G310"/>
    <mergeCell ref="D313:F313"/>
    <mergeCell ref="D317:E317"/>
    <mergeCell ref="F650:G650"/>
    <mergeCell ref="D332:F332"/>
    <mergeCell ref="D336:E336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2022-10-05T07:46:54Z</cp:lastPrinted>
  <dcterms:modified xsi:type="dcterms:W3CDTF">2022-10-05T07:47:03Z</dcterms:modified>
</cp:coreProperties>
</file>